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1e1e75bba60979/【陸上教室】/2026陸上教室/"/>
    </mc:Choice>
  </mc:AlternateContent>
  <xr:revisionPtr revIDLastSave="19" documentId="8_{AE724BC4-F84D-417B-9F08-12E6105E0E57}" xr6:coauthVersionLast="47" xr6:coauthVersionMax="47" xr10:uidLastSave="{4810F3E3-4AC4-473D-B48A-9CAB1637BCEC}"/>
  <bookViews>
    <workbookView xWindow="2370" yWindow="1155" windowWidth="21600" windowHeight="14820" tabRatio="859" xr2:uid="{00000000-000D-0000-FFFF-FFFF00000000}"/>
  </bookViews>
  <sheets>
    <sheet name="注意事項" sheetId="4" r:id="rId1"/>
    <sheet name="①参加者一覧表" sheetId="3" r:id="rId2"/>
    <sheet name="②参加人数一覧表" sheetId="17" r:id="rId3"/>
    <sheet name="Sheet5" sheetId="27" state="hidden" r:id="rId4"/>
    <sheet name="W4R" sheetId="26" state="hidden" r:id="rId5"/>
    <sheet name="data_team" sheetId="1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IF">①参加者一覧表!$O$10</definedName>
    <definedName name="otoko">[1]一覧表!#REF!</definedName>
    <definedName name="_xlnm.Print_Area" localSheetId="1">①参加者一覧表!$A$1:$R$59</definedName>
    <definedName name="_xlnm.Print_Area" localSheetId="2">②参加人数一覧表!$A$1:$J$45</definedName>
    <definedName name="sin">[1]一覧表!#REF!</definedName>
    <definedName name="X">[1]一覧表!#REF!</definedName>
    <definedName name="おもて">[1]一覧表!#REF!</definedName>
    <definedName name="リレー">[2]一覧表!$R$13</definedName>
    <definedName name="学年">[3]個人表!$U$7:$U$12</definedName>
    <definedName name="女子種目">[4]一覧表!$U$13:$U$28</definedName>
    <definedName name="小">[1]一覧表!#REF!</definedName>
    <definedName name="小リレー">[1]一覧表!#REF!</definedName>
    <definedName name="小学校">[1]一覧表!#REF!</definedName>
    <definedName name="小学生">[1]一覧表!#REF!</definedName>
    <definedName name="性別">[2]一覧表!$S$13:$S$14</definedName>
    <definedName name="団体カテゴリー">[1]一覧表!#REF!</definedName>
    <definedName name="団体申し込み">[1]一覧表!#REF!</definedName>
    <definedName name="男子種目">[2]一覧表!$T$13:$T$32</definedName>
    <definedName name="男種目">[4]一覧表!$T$13:$T$32</definedName>
    <definedName name="男女">[3]個人表!$V$5:$V$6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9" i="3" l="1"/>
  <c r="P59" i="3"/>
  <c r="O59" i="3"/>
  <c r="Q58" i="3"/>
  <c r="P58" i="3"/>
  <c r="O58" i="3"/>
  <c r="Q57" i="3"/>
  <c r="P57" i="3"/>
  <c r="O57" i="3"/>
  <c r="Q56" i="3"/>
  <c r="P56" i="3"/>
  <c r="O56" i="3"/>
  <c r="Q55" i="3"/>
  <c r="P55" i="3"/>
  <c r="O55" i="3"/>
  <c r="Q54" i="3"/>
  <c r="P54" i="3"/>
  <c r="O54" i="3"/>
  <c r="Q53" i="3"/>
  <c r="P53" i="3"/>
  <c r="O53" i="3"/>
  <c r="Q52" i="3"/>
  <c r="P52" i="3"/>
  <c r="O52" i="3"/>
  <c r="Q51" i="3"/>
  <c r="P51" i="3"/>
  <c r="O51" i="3"/>
  <c r="Q50" i="3"/>
  <c r="P50" i="3"/>
  <c r="O50" i="3"/>
  <c r="Q49" i="3"/>
  <c r="P49" i="3"/>
  <c r="O49" i="3"/>
  <c r="Q48" i="3"/>
  <c r="P48" i="3"/>
  <c r="O48" i="3"/>
  <c r="Q47" i="3"/>
  <c r="P47" i="3"/>
  <c r="O47" i="3"/>
  <c r="Q46" i="3"/>
  <c r="P46" i="3"/>
  <c r="O46" i="3"/>
  <c r="Q45" i="3"/>
  <c r="P45" i="3"/>
  <c r="O45" i="3"/>
  <c r="Q44" i="3"/>
  <c r="P44" i="3"/>
  <c r="O44" i="3"/>
  <c r="Q43" i="3"/>
  <c r="P43" i="3"/>
  <c r="O43" i="3"/>
  <c r="Q42" i="3"/>
  <c r="P42" i="3"/>
  <c r="O42" i="3"/>
  <c r="Q41" i="3"/>
  <c r="P41" i="3"/>
  <c r="O41" i="3"/>
  <c r="Q40" i="3"/>
  <c r="P40" i="3"/>
  <c r="O40" i="3"/>
  <c r="Q39" i="3"/>
  <c r="P39" i="3"/>
  <c r="O39" i="3"/>
  <c r="Q38" i="3"/>
  <c r="P38" i="3"/>
  <c r="O38" i="3"/>
  <c r="Q37" i="3"/>
  <c r="P37" i="3"/>
  <c r="O37" i="3"/>
  <c r="Q36" i="3"/>
  <c r="P36" i="3"/>
  <c r="O36" i="3"/>
  <c r="Q35" i="3"/>
  <c r="P35" i="3"/>
  <c r="O35" i="3"/>
  <c r="Q34" i="3"/>
  <c r="P34" i="3"/>
  <c r="O34" i="3"/>
  <c r="Q33" i="3"/>
  <c r="P33" i="3"/>
  <c r="O33" i="3"/>
  <c r="Q32" i="3"/>
  <c r="P32" i="3"/>
  <c r="O32" i="3"/>
  <c r="Q31" i="3"/>
  <c r="P31" i="3"/>
  <c r="O31" i="3"/>
  <c r="Q30" i="3"/>
  <c r="P30" i="3"/>
  <c r="O30" i="3"/>
  <c r="Q29" i="3"/>
  <c r="P29" i="3"/>
  <c r="O29" i="3"/>
  <c r="Q28" i="3"/>
  <c r="P28" i="3"/>
  <c r="O28" i="3"/>
  <c r="Q27" i="3"/>
  <c r="P27" i="3"/>
  <c r="O27" i="3"/>
  <c r="Q26" i="3"/>
  <c r="P26" i="3"/>
  <c r="O26" i="3"/>
  <c r="Q25" i="3"/>
  <c r="P25" i="3"/>
  <c r="O25" i="3"/>
  <c r="Q24" i="3"/>
  <c r="P24" i="3"/>
  <c r="O24" i="3"/>
  <c r="Q23" i="3"/>
  <c r="P23" i="3"/>
  <c r="O23" i="3"/>
  <c r="Q22" i="3"/>
  <c r="P22" i="3"/>
  <c r="O22" i="3"/>
  <c r="Q21" i="3"/>
  <c r="P21" i="3"/>
  <c r="O21" i="3"/>
  <c r="Q20" i="3"/>
  <c r="P20" i="3"/>
  <c r="O20" i="3"/>
  <c r="Q19" i="3"/>
  <c r="P19" i="3"/>
  <c r="O19" i="3"/>
  <c r="Q18" i="3"/>
  <c r="P18" i="3"/>
  <c r="O18" i="3"/>
  <c r="Q17" i="3"/>
  <c r="P17" i="3"/>
  <c r="O17" i="3"/>
  <c r="Q16" i="3"/>
  <c r="P16" i="3"/>
  <c r="O16" i="3"/>
  <c r="Q15" i="3"/>
  <c r="P15" i="3"/>
  <c r="O15" i="3"/>
  <c r="Q14" i="3"/>
  <c r="P14" i="3"/>
  <c r="O14" i="3"/>
  <c r="Q13" i="3"/>
  <c r="P13" i="3"/>
  <c r="O13" i="3"/>
  <c r="Q12" i="3"/>
  <c r="P12" i="3"/>
  <c r="O12" i="3"/>
  <c r="Q11" i="3"/>
  <c r="P11" i="3"/>
  <c r="O11" i="3"/>
  <c r="Q10" i="3"/>
  <c r="P10" i="3"/>
  <c r="O1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T22" i="3"/>
  <c r="H23" i="17" s="1"/>
  <c r="I23" i="17" s="1"/>
  <c r="T21" i="3"/>
  <c r="H22" i="17" s="1"/>
  <c r="I22" i="17" s="1"/>
  <c r="T20" i="3"/>
  <c r="H21" i="17" s="1"/>
  <c r="I21" i="17" s="1"/>
  <c r="T19" i="3"/>
  <c r="H20" i="17" s="1"/>
  <c r="I20" i="17" s="1"/>
  <c r="T18" i="3"/>
  <c r="H19" i="17" s="1"/>
  <c r="I19" i="17" s="1"/>
  <c r="T17" i="3"/>
  <c r="H18" i="17" s="1"/>
  <c r="I18" i="17" s="1"/>
  <c r="T12" i="3"/>
  <c r="H13" i="17" s="1"/>
  <c r="I13" i="17" s="1"/>
  <c r="T11" i="3"/>
  <c r="H12" i="17" s="1"/>
  <c r="I12" i="17" s="1"/>
  <c r="T10" i="3"/>
  <c r="H11" i="17" s="1"/>
  <c r="I11" i="17" s="1"/>
  <c r="T16" i="3"/>
  <c r="H17" i="17" s="1"/>
  <c r="I17" i="17" s="1"/>
  <c r="T15" i="3"/>
  <c r="H16" i="17" s="1"/>
  <c r="I16" i="17" s="1"/>
  <c r="T14" i="3"/>
  <c r="H15" i="17" s="1"/>
  <c r="I15" i="17" s="1"/>
  <c r="T13" i="3"/>
  <c r="H14" i="17" s="1"/>
  <c r="I14" i="17" s="1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10" i="3"/>
  <c r="Q3" i="3"/>
  <c r="P3" i="3"/>
  <c r="O3" i="3"/>
  <c r="AA9" i="3" l="1"/>
  <c r="Z9" i="3"/>
  <c r="Y9" i="3"/>
  <c r="AG2" i="3"/>
  <c r="AC2" i="3"/>
  <c r="Y2" i="3"/>
  <c r="AJ13" i="3" l="1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M13" i="3"/>
  <c r="AN13" i="3"/>
  <c r="R4" i="3"/>
  <c r="AM59" i="3"/>
  <c r="AM58" i="3"/>
  <c r="AM57" i="3"/>
  <c r="AM56" i="3"/>
  <c r="AM55" i="3"/>
  <c r="AM54" i="3"/>
  <c r="AM53" i="3"/>
  <c r="AM52" i="3"/>
  <c r="AM51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B16" i="17"/>
  <c r="B14" i="17"/>
  <c r="B12" i="17"/>
  <c r="Q9" i="3"/>
  <c r="P9" i="3"/>
  <c r="O9" i="3"/>
  <c r="L64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N22" i="3"/>
  <c r="AN30" i="3"/>
  <c r="AN38" i="3"/>
  <c r="AN46" i="3"/>
  <c r="AN54" i="3"/>
  <c r="AN10" i="3"/>
  <c r="AL10" i="3"/>
  <c r="D1" i="17"/>
  <c r="AD19" i="3"/>
  <c r="AD18" i="3"/>
  <c r="AD17" i="3"/>
  <c r="C24" i="17" s="1"/>
  <c r="AD16" i="3"/>
  <c r="C23" i="17" s="1"/>
  <c r="AD15" i="3"/>
  <c r="C22" i="17" s="1"/>
  <c r="AD14" i="3"/>
  <c r="C21" i="17" s="1"/>
  <c r="AD13" i="3"/>
  <c r="C20" i="17" s="1"/>
  <c r="AD12" i="3"/>
  <c r="C19" i="17" s="1"/>
  <c r="AN21" i="3"/>
  <c r="AN23" i="3"/>
  <c r="AN24" i="3"/>
  <c r="AN25" i="3"/>
  <c r="AN26" i="3"/>
  <c r="AN27" i="3"/>
  <c r="AN28" i="3"/>
  <c r="AN29" i="3"/>
  <c r="AN31" i="3"/>
  <c r="AN32" i="3"/>
  <c r="AN33" i="3"/>
  <c r="AN34" i="3"/>
  <c r="AN35" i="3"/>
  <c r="AN36" i="3"/>
  <c r="AN37" i="3"/>
  <c r="AN39" i="3"/>
  <c r="AN40" i="3"/>
  <c r="AN41" i="3"/>
  <c r="AN42" i="3"/>
  <c r="AN43" i="3"/>
  <c r="AN44" i="3"/>
  <c r="AN45" i="3"/>
  <c r="AN47" i="3"/>
  <c r="AN48" i="3"/>
  <c r="AN49" i="3"/>
  <c r="AN50" i="3"/>
  <c r="AN51" i="3"/>
  <c r="AN52" i="3"/>
  <c r="AN53" i="3"/>
  <c r="AN55" i="3"/>
  <c r="AN56" i="3"/>
  <c r="AN57" i="3"/>
  <c r="AN58" i="3"/>
  <c r="AN59" i="3"/>
  <c r="AN11" i="3"/>
  <c r="AN15" i="3"/>
  <c r="AN17" i="3"/>
  <c r="AN19" i="3"/>
  <c r="AN20" i="3"/>
  <c r="U19" i="3"/>
  <c r="Y19" i="3" s="1"/>
  <c r="U20" i="3"/>
  <c r="Z20" i="3" s="1"/>
  <c r="U21" i="3"/>
  <c r="Y21" i="3" s="1"/>
  <c r="U22" i="3"/>
  <c r="AA22" i="3" s="1"/>
  <c r="U23" i="3"/>
  <c r="Y23" i="3" s="1"/>
  <c r="U24" i="3"/>
  <c r="Z24" i="3" s="1"/>
  <c r="U25" i="3"/>
  <c r="Y25" i="3" s="1"/>
  <c r="U26" i="3"/>
  <c r="Y26" i="3" s="1"/>
  <c r="U27" i="3"/>
  <c r="Y27" i="3" s="1"/>
  <c r="U28" i="3"/>
  <c r="Z28" i="3" s="1"/>
  <c r="U29" i="3"/>
  <c r="Y29" i="3" s="1"/>
  <c r="U30" i="3"/>
  <c r="Y30" i="3" s="1"/>
  <c r="U31" i="3"/>
  <c r="Y31" i="3" s="1"/>
  <c r="U32" i="3"/>
  <c r="Z32" i="3" s="1"/>
  <c r="U33" i="3"/>
  <c r="Y33" i="3" s="1"/>
  <c r="U34" i="3"/>
  <c r="Y34" i="3" s="1"/>
  <c r="U35" i="3"/>
  <c r="Y35" i="3" s="1"/>
  <c r="U36" i="3"/>
  <c r="AA36" i="3" s="1"/>
  <c r="U37" i="3"/>
  <c r="Y37" i="3" s="1"/>
  <c r="U38" i="3"/>
  <c r="Z38" i="3" s="1"/>
  <c r="U39" i="3"/>
  <c r="Y39" i="3" s="1"/>
  <c r="U40" i="3"/>
  <c r="Z40" i="3" s="1"/>
  <c r="U41" i="3"/>
  <c r="Y41" i="3" s="1"/>
  <c r="U42" i="3"/>
  <c r="AA42" i="3" s="1"/>
  <c r="U43" i="3"/>
  <c r="Y43" i="3" s="1"/>
  <c r="U44" i="3"/>
  <c r="Y44" i="3" s="1"/>
  <c r="U45" i="3"/>
  <c r="Y45" i="3" s="1"/>
  <c r="U46" i="3"/>
  <c r="Z46" i="3" s="1"/>
  <c r="U47" i="3"/>
  <c r="Y47" i="3" s="1"/>
  <c r="U48" i="3"/>
  <c r="AA48" i="3" s="1"/>
  <c r="U49" i="3"/>
  <c r="Y49" i="3" s="1"/>
  <c r="U50" i="3"/>
  <c r="Z50" i="3" s="1"/>
  <c r="U51" i="3"/>
  <c r="Y51" i="3" s="1"/>
  <c r="U52" i="3"/>
  <c r="Y52" i="3" s="1"/>
  <c r="U53" i="3"/>
  <c r="Y53" i="3" s="1"/>
  <c r="U54" i="3"/>
  <c r="Z54" i="3" s="1"/>
  <c r="U55" i="3"/>
  <c r="Y55" i="3" s="1"/>
  <c r="U56" i="3"/>
  <c r="Y56" i="3" s="1"/>
  <c r="U57" i="3"/>
  <c r="Y57" i="3" s="1"/>
  <c r="U58" i="3"/>
  <c r="Z58" i="3" s="1"/>
  <c r="U59" i="3"/>
  <c r="Y59" i="3" s="1"/>
  <c r="U11" i="3"/>
  <c r="U12" i="3"/>
  <c r="AA12" i="3" s="1"/>
  <c r="U13" i="3"/>
  <c r="Z13" i="3" s="1"/>
  <c r="U14" i="3"/>
  <c r="AA14" i="3" s="1"/>
  <c r="U10" i="3"/>
  <c r="U15" i="3"/>
  <c r="Y15" i="3" s="1"/>
  <c r="U16" i="3"/>
  <c r="AA16" i="3" s="1"/>
  <c r="U17" i="3"/>
  <c r="Y17" i="3" s="1"/>
  <c r="U18" i="3"/>
  <c r="AA18" i="3" s="1"/>
  <c r="M62" i="3"/>
  <c r="M63" i="3" s="1"/>
  <c r="N62" i="3"/>
  <c r="N63" i="3" s="1"/>
  <c r="M64" i="3"/>
  <c r="N64" i="3"/>
  <c r="M65" i="3"/>
  <c r="N65" i="3"/>
  <c r="AJ11" i="3"/>
  <c r="AM11" i="3"/>
  <c r="AJ12" i="3"/>
  <c r="AM12" i="3"/>
  <c r="AN12" i="3"/>
  <c r="AN14" i="3"/>
  <c r="AN16" i="3"/>
  <c r="AN18" i="3"/>
  <c r="AM10" i="3"/>
  <c r="AC12" i="3"/>
  <c r="AC13" i="3"/>
  <c r="AC14" i="3"/>
  <c r="AC15" i="3"/>
  <c r="AC16" i="3"/>
  <c r="AC17" i="3"/>
  <c r="AC18" i="3"/>
  <c r="O60" i="3"/>
  <c r="O61" i="3"/>
  <c r="O62" i="3"/>
  <c r="O63" i="3"/>
  <c r="O64" i="3"/>
  <c r="C1" i="3"/>
  <c r="H8" i="27"/>
  <c r="I8" i="27" s="1"/>
  <c r="H40" i="27"/>
  <c r="G40" i="27" s="1"/>
  <c r="H72" i="27"/>
  <c r="C72" i="27" s="1"/>
  <c r="AG60" i="3"/>
  <c r="AG61" i="3"/>
  <c r="L62" i="3"/>
  <c r="L63" i="3" s="1"/>
  <c r="L65" i="3"/>
  <c r="AP3" i="3"/>
  <c r="D6" i="17"/>
  <c r="I60" i="3"/>
  <c r="A3" i="17"/>
  <c r="D61" i="3"/>
  <c r="D60" i="3"/>
  <c r="D5" i="17"/>
  <c r="B6" i="17"/>
  <c r="H85" i="27"/>
  <c r="G85" i="27" s="1"/>
  <c r="H75" i="27"/>
  <c r="I75" i="27" s="1"/>
  <c r="H22" i="27"/>
  <c r="I22" i="27" s="1"/>
  <c r="H13" i="27"/>
  <c r="F13" i="27" s="1"/>
  <c r="H5" i="27"/>
  <c r="C5" i="27" s="1"/>
  <c r="H4" i="27"/>
  <c r="C4" i="27" s="1"/>
  <c r="F34" i="17"/>
  <c r="D2" i="26"/>
  <c r="A15" i="19"/>
  <c r="H15" i="19" s="1"/>
  <c r="A2" i="19"/>
  <c r="C2" i="19" s="1"/>
  <c r="A16" i="19"/>
  <c r="M16" i="19" s="1"/>
  <c r="A3" i="19"/>
  <c r="L3" i="19"/>
  <c r="A2" i="26"/>
  <c r="A5" i="19"/>
  <c r="I5" i="19" s="1"/>
  <c r="A23" i="19"/>
  <c r="D23" i="19" s="1"/>
  <c r="A7" i="19"/>
  <c r="M7" i="19" s="1"/>
  <c r="A25" i="19"/>
  <c r="D25" i="19" s="1"/>
  <c r="A19" i="19"/>
  <c r="L19" i="19" s="1"/>
  <c r="I19" i="19"/>
  <c r="A21" i="19"/>
  <c r="D21" i="19" s="1"/>
  <c r="I21" i="19"/>
  <c r="A22" i="19"/>
  <c r="J22" i="19" s="1"/>
  <c r="A4" i="19"/>
  <c r="H19" i="19"/>
  <c r="A6" i="19"/>
  <c r="A14" i="19"/>
  <c r="M14" i="19" s="1"/>
  <c r="A18" i="19"/>
  <c r="K18" i="19" s="1"/>
  <c r="M18" i="19"/>
  <c r="A24" i="19"/>
  <c r="K24" i="19" s="1"/>
  <c r="A17" i="19"/>
  <c r="M17" i="19" s="1"/>
  <c r="K7" i="19"/>
  <c r="L5" i="19"/>
  <c r="I4" i="19"/>
  <c r="M5" i="19"/>
  <c r="J4" i="19"/>
  <c r="H2" i="26"/>
  <c r="L6" i="19"/>
  <c r="L15" i="19"/>
  <c r="B6" i="19"/>
  <c r="B19" i="19"/>
  <c r="H16" i="19"/>
  <c r="J15" i="19"/>
  <c r="M6" i="19"/>
  <c r="I16" i="19"/>
  <c r="H7" i="19"/>
  <c r="F2" i="26"/>
  <c r="I2" i="26"/>
  <c r="H17" i="19"/>
  <c r="H6" i="19"/>
  <c r="H5" i="19"/>
  <c r="K15" i="19"/>
  <c r="H14" i="19"/>
  <c r="M19" i="19"/>
  <c r="K16" i="19"/>
  <c r="D16" i="19"/>
  <c r="M15" i="19"/>
  <c r="J6" i="19"/>
  <c r="J19" i="19"/>
  <c r="K19" i="19"/>
  <c r="A20" i="19"/>
  <c r="B20" i="19" s="1"/>
  <c r="J21" i="19"/>
  <c r="E2" i="26"/>
  <c r="C2" i="26"/>
  <c r="K2" i="26"/>
  <c r="L18" i="19"/>
  <c r="K21" i="19"/>
  <c r="B23" i="19"/>
  <c r="B3" i="19"/>
  <c r="C21" i="19"/>
  <c r="L21" i="19"/>
  <c r="M21" i="19"/>
  <c r="H23" i="19"/>
  <c r="J18" i="19"/>
  <c r="I17" i="19"/>
  <c r="J17" i="19"/>
  <c r="L17" i="19"/>
  <c r="K17" i="19"/>
  <c r="B17" i="19"/>
  <c r="K6" i="19"/>
  <c r="I6" i="19"/>
  <c r="B4" i="19"/>
  <c r="L4" i="19"/>
  <c r="M4" i="19"/>
  <c r="K4" i="19"/>
  <c r="J16" i="19"/>
  <c r="L16" i="19"/>
  <c r="B7" i="19"/>
  <c r="J7" i="19"/>
  <c r="I7" i="19"/>
  <c r="L7" i="19"/>
  <c r="B18" i="19"/>
  <c r="I18" i="19"/>
  <c r="I3" i="19"/>
  <c r="M3" i="19"/>
  <c r="K3" i="19"/>
  <c r="J3" i="19"/>
  <c r="J14" i="19"/>
  <c r="K14" i="19"/>
  <c r="K5" i="19"/>
  <c r="B5" i="19"/>
  <c r="C17" i="19"/>
  <c r="C5" i="19"/>
  <c r="C18" i="19"/>
  <c r="C4" i="19"/>
  <c r="C3" i="19"/>
  <c r="C7" i="19"/>
  <c r="C6" i="19"/>
  <c r="D17" i="19"/>
  <c r="D3" i="19"/>
  <c r="D7" i="19"/>
  <c r="D14" i="19"/>
  <c r="D15" i="19"/>
  <c r="D4" i="19"/>
  <c r="D5" i="19"/>
  <c r="C19" i="19"/>
  <c r="H21" i="19"/>
  <c r="H3" i="19"/>
  <c r="J2" i="26"/>
  <c r="H18" i="19"/>
  <c r="D19" i="19"/>
  <c r="G2" i="26"/>
  <c r="H4" i="19"/>
  <c r="C16" i="19"/>
  <c r="D6" i="19"/>
  <c r="K20" i="19"/>
  <c r="J20" i="19"/>
  <c r="C20" i="19"/>
  <c r="L20" i="19"/>
  <c r="M20" i="19"/>
  <c r="I20" i="19"/>
  <c r="H20" i="19"/>
  <c r="A13" i="19"/>
  <c r="I13" i="19" s="1"/>
  <c r="A10" i="19"/>
  <c r="L10" i="19" s="1"/>
  <c r="A12" i="19"/>
  <c r="H12" i="19" s="1"/>
  <c r="A9" i="19"/>
  <c r="K9" i="19" s="1"/>
  <c r="A11" i="19"/>
  <c r="D11" i="19" s="1"/>
  <c r="A8" i="19"/>
  <c r="C8" i="19" s="1"/>
  <c r="H8" i="19"/>
  <c r="K8" i="19"/>
  <c r="B11" i="19"/>
  <c r="I11" i="19"/>
  <c r="J11" i="19"/>
  <c r="M11" i="19"/>
  <c r="B12" i="19"/>
  <c r="J12" i="19"/>
  <c r="L12" i="19"/>
  <c r="M12" i="19"/>
  <c r="I12" i="19"/>
  <c r="D12" i="19"/>
  <c r="C12" i="19"/>
  <c r="K10" i="19"/>
  <c r="B9" i="19"/>
  <c r="D9" i="19"/>
  <c r="L9" i="19"/>
  <c r="I9" i="19"/>
  <c r="M9" i="19"/>
  <c r="H9" i="19"/>
  <c r="J9" i="19"/>
  <c r="H13" i="19"/>
  <c r="C13" i="19"/>
  <c r="K13" i="19"/>
  <c r="L13" i="19"/>
  <c r="M13" i="19"/>
  <c r="B13" i="19"/>
  <c r="J13" i="19"/>
  <c r="D13" i="19"/>
  <c r="H80" i="27"/>
  <c r="F80" i="27" s="1"/>
  <c r="H48" i="27"/>
  <c r="B48" i="27" s="1"/>
  <c r="H16" i="27"/>
  <c r="I16" i="27" s="1"/>
  <c r="H69" i="27"/>
  <c r="C69" i="27" s="1"/>
  <c r="H65" i="27"/>
  <c r="I65" i="27" s="1"/>
  <c r="H37" i="27"/>
  <c r="D37" i="27" s="1"/>
  <c r="H33" i="27"/>
  <c r="B33" i="27" s="1"/>
  <c r="H90" i="27"/>
  <c r="H86" i="27"/>
  <c r="B86" i="27" s="1"/>
  <c r="H68" i="27"/>
  <c r="D68" i="27" s="1"/>
  <c r="A68" i="27" s="1"/>
  <c r="H64" i="27"/>
  <c r="F64" i="27" s="1"/>
  <c r="H58" i="27"/>
  <c r="D58" i="27" s="1"/>
  <c r="H54" i="27"/>
  <c r="B54" i="27" s="1"/>
  <c r="H36" i="27"/>
  <c r="D36" i="27" s="1"/>
  <c r="A36" i="27" s="1"/>
  <c r="H32" i="27"/>
  <c r="F32" i="27" s="1"/>
  <c r="H26" i="27"/>
  <c r="D26" i="27" s="1"/>
  <c r="H81" i="27"/>
  <c r="F81" i="27" s="1"/>
  <c r="H78" i="27"/>
  <c r="E78" i="27" s="1"/>
  <c r="H53" i="27"/>
  <c r="E53" i="27" s="1"/>
  <c r="H49" i="27"/>
  <c r="C49" i="27" s="1"/>
  <c r="H21" i="27"/>
  <c r="G21" i="27" s="1"/>
  <c r="H17" i="27"/>
  <c r="F17" i="27" s="1"/>
  <c r="H10" i="27"/>
  <c r="F10" i="27" s="1"/>
  <c r="H6" i="27"/>
  <c r="G6" i="27" s="1"/>
  <c r="AP5" i="3"/>
  <c r="AP4" i="3"/>
  <c r="H74" i="27"/>
  <c r="H70" i="27"/>
  <c r="D70" i="27" s="1"/>
  <c r="A70" i="27" s="1"/>
  <c r="H42" i="27"/>
  <c r="D42" i="27" s="1"/>
  <c r="A42" i="27" s="1"/>
  <c r="H38" i="27"/>
  <c r="E38" i="27" s="1"/>
  <c r="H89" i="27"/>
  <c r="I89" i="27" s="1"/>
  <c r="H51" i="27"/>
  <c r="G51" i="27" s="1"/>
  <c r="H41" i="27"/>
  <c r="E41" i="27" s="1"/>
  <c r="H19" i="27"/>
  <c r="E19" i="27" s="1"/>
  <c r="H82" i="27"/>
  <c r="C82" i="27" s="1"/>
  <c r="H66" i="27"/>
  <c r="I66" i="27" s="1"/>
  <c r="H50" i="27"/>
  <c r="C50" i="27" s="1"/>
  <c r="H34" i="27"/>
  <c r="G34" i="27" s="1"/>
  <c r="H18" i="27"/>
  <c r="C18" i="27" s="1"/>
  <c r="H7" i="27"/>
  <c r="B7" i="27" s="1"/>
  <c r="H62" i="27"/>
  <c r="D62" i="27" s="1"/>
  <c r="A62" i="27" s="1"/>
  <c r="H57" i="27"/>
  <c r="E57" i="27" s="1"/>
  <c r="H46" i="27"/>
  <c r="I46" i="27" s="1"/>
  <c r="H30" i="27"/>
  <c r="G30" i="27" s="1"/>
  <c r="H25" i="27"/>
  <c r="D25" i="27" s="1"/>
  <c r="A25" i="27" s="1"/>
  <c r="H14" i="27"/>
  <c r="D14" i="27" s="1"/>
  <c r="A14" i="27" s="1"/>
  <c r="H9" i="27"/>
  <c r="D9" i="27" s="1"/>
  <c r="H67" i="27"/>
  <c r="F67" i="27" s="1"/>
  <c r="H59" i="27"/>
  <c r="I59" i="27" s="1"/>
  <c r="H43" i="27"/>
  <c r="B43" i="27" s="1"/>
  <c r="H35" i="27"/>
  <c r="C35" i="27" s="1"/>
  <c r="H27" i="27"/>
  <c r="D27" i="27" s="1"/>
  <c r="A27" i="27" s="1"/>
  <c r="H11" i="27"/>
  <c r="B11" i="27" s="1"/>
  <c r="H63" i="27"/>
  <c r="B63" i="27" s="1"/>
  <c r="H47" i="27"/>
  <c r="F47" i="27" s="1"/>
  <c r="H39" i="27"/>
  <c r="E39" i="27" s="1"/>
  <c r="H31" i="27"/>
  <c r="G31" i="27" s="1"/>
  <c r="H15" i="27"/>
  <c r="E15" i="27" s="1"/>
  <c r="H71" i="27"/>
  <c r="B71" i="27" s="1"/>
  <c r="H28" i="27"/>
  <c r="C28" i="27" s="1"/>
  <c r="H29" i="27"/>
  <c r="B29" i="27" s="1"/>
  <c r="H73" i="27"/>
  <c r="B73" i="27" s="1"/>
  <c r="H20" i="27"/>
  <c r="E20" i="27" s="1"/>
  <c r="H84" i="27"/>
  <c r="D84" i="27" s="1"/>
  <c r="H79" i="27"/>
  <c r="D79" i="27" s="1"/>
  <c r="H76" i="27"/>
  <c r="C76" i="27" s="1"/>
  <c r="H12" i="27"/>
  <c r="B12" i="27" s="1"/>
  <c r="H77" i="27"/>
  <c r="I77" i="27" s="1"/>
  <c r="H24" i="27"/>
  <c r="B24" i="27" s="1"/>
  <c r="H88" i="27"/>
  <c r="F88" i="27" s="1"/>
  <c r="H23" i="27"/>
  <c r="D23" i="27" s="1"/>
  <c r="H55" i="27"/>
  <c r="C55" i="27" s="1"/>
  <c r="H87" i="27"/>
  <c r="I87" i="27" s="1"/>
  <c r="H60" i="27"/>
  <c r="C60" i="27" s="1"/>
  <c r="H61" i="27"/>
  <c r="I61" i="27" s="1"/>
  <c r="H83" i="27"/>
  <c r="E83" i="27" s="1"/>
  <c r="H52" i="27"/>
  <c r="D52" i="27" s="1"/>
  <c r="A52" i="27" s="1"/>
  <c r="H91" i="27"/>
  <c r="C91" i="27" s="1"/>
  <c r="H44" i="27"/>
  <c r="C44" i="27" s="1"/>
  <c r="H45" i="27"/>
  <c r="B45" i="27" s="1"/>
  <c r="H56" i="27"/>
  <c r="E56" i="27" s="1"/>
  <c r="B49" i="27" l="1"/>
  <c r="I85" i="27"/>
  <c r="C13" i="27"/>
  <c r="Y16" i="3"/>
  <c r="Z16" i="3"/>
  <c r="D69" i="27"/>
  <c r="A69" i="27" s="1"/>
  <c r="B64" i="27"/>
  <c r="Z15" i="3"/>
  <c r="AA28" i="3"/>
  <c r="AA15" i="3"/>
  <c r="B85" i="27"/>
  <c r="F85" i="27"/>
  <c r="E85" i="27"/>
  <c r="D85" i="27"/>
  <c r="A85" i="27" s="1"/>
  <c r="F30" i="27"/>
  <c r="C64" i="27"/>
  <c r="Y28" i="3"/>
  <c r="G61" i="27"/>
  <c r="D61" i="27"/>
  <c r="A61" i="27" s="1"/>
  <c r="Z14" i="3"/>
  <c r="F57" i="27"/>
  <c r="I86" i="27"/>
  <c r="G59" i="27"/>
  <c r="F65" i="27"/>
  <c r="Y14" i="3"/>
  <c r="C86" i="27"/>
  <c r="F86" i="27"/>
  <c r="E81" i="27"/>
  <c r="C85" i="27"/>
  <c r="AA17" i="3"/>
  <c r="Y32" i="3"/>
  <c r="AA54" i="3"/>
  <c r="AA49" i="3"/>
  <c r="AA39" i="3"/>
  <c r="Z36" i="3"/>
  <c r="Z33" i="3"/>
  <c r="AA50" i="3"/>
  <c r="AA46" i="3"/>
  <c r="AA40" i="3"/>
  <c r="Y58" i="3"/>
  <c r="Z55" i="3"/>
  <c r="Y50" i="3"/>
  <c r="Z48" i="3"/>
  <c r="Y46" i="3"/>
  <c r="Y40" i="3"/>
  <c r="AA32" i="3"/>
  <c r="F56" i="27"/>
  <c r="G71" i="27"/>
  <c r="D31" i="27"/>
  <c r="A31" i="27" s="1"/>
  <c r="C73" i="27"/>
  <c r="B79" i="27"/>
  <c r="C59" i="27"/>
  <c r="B31" i="27"/>
  <c r="C57" i="27"/>
  <c r="B19" i="27"/>
  <c r="I81" i="27"/>
  <c r="E32" i="27"/>
  <c r="B18" i="27"/>
  <c r="I10" i="27"/>
  <c r="B8" i="27"/>
  <c r="D8" i="27"/>
  <c r="A8" i="27" s="1"/>
  <c r="E82" i="27"/>
  <c r="D10" i="27"/>
  <c r="A10" i="27" s="1"/>
  <c r="D33" i="27"/>
  <c r="A33" i="27" s="1"/>
  <c r="G10" i="27"/>
  <c r="C8" i="27"/>
  <c r="F8" i="27"/>
  <c r="D82" i="27"/>
  <c r="A82" i="27" s="1"/>
  <c r="G8" i="27"/>
  <c r="E8" i="27"/>
  <c r="B4" i="27"/>
  <c r="B13" i="27"/>
  <c r="F75" i="27"/>
  <c r="AA58" i="3"/>
  <c r="Y54" i="3"/>
  <c r="AA52" i="3"/>
  <c r="AA51" i="3"/>
  <c r="Z42" i="3"/>
  <c r="Z37" i="3"/>
  <c r="Y36" i="3"/>
  <c r="AA33" i="3"/>
  <c r="G12" i="27"/>
  <c r="E12" i="27"/>
  <c r="G80" i="27"/>
  <c r="F40" i="27"/>
  <c r="Z52" i="3"/>
  <c r="AA38" i="3"/>
  <c r="Y22" i="3"/>
  <c r="F19" i="27"/>
  <c r="G45" i="27"/>
  <c r="F43" i="27"/>
  <c r="C71" i="27"/>
  <c r="I24" i="27"/>
  <c r="D45" i="27"/>
  <c r="A45" i="27" s="1"/>
  <c r="I67" i="27"/>
  <c r="F14" i="27"/>
  <c r="Z59" i="3"/>
  <c r="Z53" i="3"/>
  <c r="Y38" i="3"/>
  <c r="Z22" i="3"/>
  <c r="F70" i="27"/>
  <c r="F49" i="27"/>
  <c r="I13" i="27"/>
  <c r="D13" i="27"/>
  <c r="A13" i="27" s="1"/>
  <c r="G13" i="27"/>
  <c r="F5" i="27"/>
  <c r="Z18" i="3"/>
  <c r="AA56" i="3"/>
  <c r="AA55" i="3"/>
  <c r="Z49" i="3"/>
  <c r="Y48" i="3"/>
  <c r="AA44" i="3"/>
  <c r="Z43" i="3"/>
  <c r="Y42" i="3"/>
  <c r="AA34" i="3"/>
  <c r="AA30" i="3"/>
  <c r="AA26" i="3"/>
  <c r="AA23" i="3"/>
  <c r="AA20" i="3"/>
  <c r="Z19" i="3"/>
  <c r="Y24" i="3"/>
  <c r="B60" i="27"/>
  <c r="G20" i="27"/>
  <c r="C24" i="27"/>
  <c r="G23" i="27"/>
  <c r="F25" i="27"/>
  <c r="B27" i="27"/>
  <c r="D49" i="27"/>
  <c r="A49" i="27" s="1"/>
  <c r="E49" i="27"/>
  <c r="I58" i="27"/>
  <c r="G88" i="27"/>
  <c r="I60" i="27"/>
  <c r="E24" i="27"/>
  <c r="C45" i="27"/>
  <c r="I84" i="27"/>
  <c r="B51" i="27"/>
  <c r="G39" i="27"/>
  <c r="G62" i="27"/>
  <c r="G49" i="27"/>
  <c r="G26" i="27"/>
  <c r="Z56" i="3"/>
  <c r="Z44" i="3"/>
  <c r="Z34" i="3"/>
  <c r="Z30" i="3"/>
  <c r="AA27" i="3"/>
  <c r="Z26" i="3"/>
  <c r="AA24" i="3"/>
  <c r="AA21" i="3"/>
  <c r="Y20" i="3"/>
  <c r="G83" i="27"/>
  <c r="C79" i="27"/>
  <c r="I49" i="27"/>
  <c r="E13" i="27"/>
  <c r="Y18" i="3"/>
  <c r="Z27" i="3"/>
  <c r="Z21" i="3"/>
  <c r="E45" i="27"/>
  <c r="F45" i="27"/>
  <c r="I45" i="27"/>
  <c r="F71" i="27"/>
  <c r="C20" i="27"/>
  <c r="B20" i="27"/>
  <c r="E55" i="27"/>
  <c r="E27" i="27"/>
  <c r="E67" i="27"/>
  <c r="C19" i="27"/>
  <c r="E60" i="27"/>
  <c r="E71" i="27"/>
  <c r="I71" i="27"/>
  <c r="I20" i="27"/>
  <c r="D20" i="27"/>
  <c r="A20" i="27" s="1"/>
  <c r="D12" i="27"/>
  <c r="A12" i="27" s="1"/>
  <c r="F23" i="27"/>
  <c r="C27" i="27"/>
  <c r="D39" i="27"/>
  <c r="A39" i="27" s="1"/>
  <c r="C67" i="27"/>
  <c r="I19" i="27"/>
  <c r="D19" i="27"/>
  <c r="A19" i="27" s="1"/>
  <c r="F35" i="27"/>
  <c r="G86" i="27"/>
  <c r="E86" i="27"/>
  <c r="D48" i="27"/>
  <c r="A48" i="27" s="1"/>
  <c r="B39" i="27"/>
  <c r="G19" i="27"/>
  <c r="G60" i="27"/>
  <c r="D71" i="27"/>
  <c r="A71" i="27" s="1"/>
  <c r="F20" i="27"/>
  <c r="C9" i="27"/>
  <c r="F27" i="27"/>
  <c r="G27" i="27"/>
  <c r="G67" i="27"/>
  <c r="D67" i="27"/>
  <c r="A67" i="27" s="1"/>
  <c r="D86" i="27"/>
  <c r="A86" i="27" s="1"/>
  <c r="D81" i="27"/>
  <c r="A81" i="27" s="1"/>
  <c r="I37" i="27"/>
  <c r="I4" i="27"/>
  <c r="G41" i="27"/>
  <c r="B25" i="27"/>
  <c r="C7" i="27"/>
  <c r="B62" i="27"/>
  <c r="I63" i="27"/>
  <c r="D22" i="27"/>
  <c r="A22" i="27" s="1"/>
  <c r="G25" i="27"/>
  <c r="C25" i="27"/>
  <c r="G7" i="27"/>
  <c r="G78" i="27"/>
  <c r="C10" i="27"/>
  <c r="I25" i="27"/>
  <c r="E25" i="27"/>
  <c r="G43" i="27"/>
  <c r="C62" i="27"/>
  <c r="F36" i="27"/>
  <c r="E17" i="27"/>
  <c r="F76" i="27"/>
  <c r="B83" i="27"/>
  <c r="D60" i="27"/>
  <c r="A60" i="27" s="1"/>
  <c r="F60" i="27"/>
  <c r="F12" i="27"/>
  <c r="I12" i="27"/>
  <c r="C84" i="27"/>
  <c r="E23" i="27"/>
  <c r="D59" i="27"/>
  <c r="A59" i="27" s="1"/>
  <c r="E59" i="27"/>
  <c r="E62" i="27"/>
  <c r="F62" i="27"/>
  <c r="I30" i="27"/>
  <c r="D63" i="27"/>
  <c r="A63" i="27" s="1"/>
  <c r="E31" i="27"/>
  <c r="I6" i="27"/>
  <c r="B42" i="27"/>
  <c r="E70" i="27"/>
  <c r="E76" i="27"/>
  <c r="F84" i="27"/>
  <c r="I52" i="27"/>
  <c r="C23" i="27"/>
  <c r="F59" i="27"/>
  <c r="B59" i="27"/>
  <c r="G11" i="27"/>
  <c r="I62" i="27"/>
  <c r="E63" i="27"/>
  <c r="C31" i="27"/>
  <c r="C78" i="27"/>
  <c r="F31" i="27"/>
  <c r="B78" i="27"/>
  <c r="F78" i="27"/>
  <c r="I76" i="27"/>
  <c r="D88" i="27"/>
  <c r="A88" i="27" s="1"/>
  <c r="E88" i="27"/>
  <c r="D28" i="27"/>
  <c r="A28" i="27" s="1"/>
  <c r="F61" i="27"/>
  <c r="C61" i="27"/>
  <c r="D57" i="27"/>
  <c r="A57" i="27" s="1"/>
  <c r="I57" i="27"/>
  <c r="C14" i="27"/>
  <c r="I14" i="27"/>
  <c r="F53" i="27"/>
  <c r="G65" i="27"/>
  <c r="C65" i="27"/>
  <c r="B58" i="27"/>
  <c r="I17" i="27"/>
  <c r="C17" i="27"/>
  <c r="E42" i="27"/>
  <c r="E50" i="27"/>
  <c r="E16" i="27"/>
  <c r="G22" i="27"/>
  <c r="B22" i="27"/>
  <c r="B76" i="27"/>
  <c r="D76" i="27"/>
  <c r="A76" i="27" s="1"/>
  <c r="B88" i="27"/>
  <c r="G29" i="27"/>
  <c r="B87" i="27"/>
  <c r="E61" i="27"/>
  <c r="B57" i="27"/>
  <c r="F41" i="27"/>
  <c r="C47" i="27"/>
  <c r="B14" i="27"/>
  <c r="E14" i="27"/>
  <c r="C26" i="27"/>
  <c r="I42" i="27"/>
  <c r="E65" i="27"/>
  <c r="D65" i="27"/>
  <c r="A65" i="27" s="1"/>
  <c r="F58" i="27"/>
  <c r="G17" i="27"/>
  <c r="D17" i="27"/>
  <c r="A17" i="27" s="1"/>
  <c r="G50" i="27"/>
  <c r="F16" i="27"/>
  <c r="E22" i="27"/>
  <c r="C22" i="27"/>
  <c r="G76" i="27"/>
  <c r="C88" i="27"/>
  <c r="B61" i="27"/>
  <c r="G57" i="27"/>
  <c r="G14" i="27"/>
  <c r="G58" i="27"/>
  <c r="B65" i="27"/>
  <c r="E58" i="27"/>
  <c r="C58" i="27"/>
  <c r="B17" i="27"/>
  <c r="B50" i="27"/>
  <c r="B16" i="27"/>
  <c r="F22" i="27"/>
  <c r="F83" i="27"/>
  <c r="F39" i="27"/>
  <c r="C39" i="27"/>
  <c r="B67" i="27"/>
  <c r="G82" i="27"/>
  <c r="C36" i="27"/>
  <c r="B68" i="27"/>
  <c r="I36" i="27"/>
  <c r="G36" i="27"/>
  <c r="F4" i="27"/>
  <c r="B82" i="27"/>
  <c r="B40" i="27"/>
  <c r="I40" i="27"/>
  <c r="C83" i="27"/>
  <c r="I39" i="27"/>
  <c r="I82" i="27"/>
  <c r="B34" i="27"/>
  <c r="G33" i="27"/>
  <c r="E36" i="27"/>
  <c r="B89" i="27"/>
  <c r="F82" i="27"/>
  <c r="D89" i="27"/>
  <c r="A89" i="27" s="1"/>
  <c r="C40" i="27"/>
  <c r="D34" i="27"/>
  <c r="A34" i="27" s="1"/>
  <c r="B36" i="27"/>
  <c r="C89" i="27"/>
  <c r="E89" i="27"/>
  <c r="G89" i="27"/>
  <c r="E4" i="27"/>
  <c r="D4" i="27"/>
  <c r="A4" i="27" s="1"/>
  <c r="G4" i="27"/>
  <c r="E40" i="27"/>
  <c r="D40" i="27"/>
  <c r="A40" i="27" s="1"/>
  <c r="B69" i="27"/>
  <c r="D16" i="27"/>
  <c r="A16" i="27" s="1"/>
  <c r="C75" i="27"/>
  <c r="B23" i="27"/>
  <c r="F89" i="27"/>
  <c r="D78" i="27"/>
  <c r="A78" i="27" s="1"/>
  <c r="I78" i="27"/>
  <c r="G68" i="27"/>
  <c r="B28" i="27"/>
  <c r="F55" i="27"/>
  <c r="I55" i="27"/>
  <c r="F9" i="27"/>
  <c r="B47" i="27"/>
  <c r="B46" i="27"/>
  <c r="I35" i="27"/>
  <c r="F18" i="27"/>
  <c r="F37" i="27"/>
  <c r="G48" i="27"/>
  <c r="I48" i="27"/>
  <c r="C70" i="27"/>
  <c r="I70" i="27"/>
  <c r="D6" i="27"/>
  <c r="A6" i="27" s="1"/>
  <c r="C56" i="27"/>
  <c r="I28" i="27"/>
  <c r="D29" i="27"/>
  <c r="A29" i="27" s="1"/>
  <c r="F52" i="27"/>
  <c r="B55" i="27"/>
  <c r="G55" i="27"/>
  <c r="I9" i="27"/>
  <c r="D47" i="27"/>
  <c r="A47" i="27" s="1"/>
  <c r="B53" i="27"/>
  <c r="I18" i="27"/>
  <c r="C37" i="27"/>
  <c r="F48" i="27"/>
  <c r="E48" i="27"/>
  <c r="B70" i="27"/>
  <c r="G37" i="27"/>
  <c r="B81" i="27"/>
  <c r="G72" i="27"/>
  <c r="B56" i="27"/>
  <c r="F29" i="27"/>
  <c r="D56" i="27"/>
  <c r="A56" i="27" s="1"/>
  <c r="B52" i="27"/>
  <c r="D55" i="27"/>
  <c r="A55" i="27" s="1"/>
  <c r="B9" i="27"/>
  <c r="C48" i="27"/>
  <c r="G70" i="27"/>
  <c r="D72" i="27"/>
  <c r="A72" i="27" s="1"/>
  <c r="D18" i="27"/>
  <c r="A18" i="27" s="1"/>
  <c r="D53" i="27"/>
  <c r="A53" i="27" s="1"/>
  <c r="B37" i="27"/>
  <c r="I72" i="27"/>
  <c r="Y11" i="3"/>
  <c r="G91" i="27"/>
  <c r="B91" i="27"/>
  <c r="I91" i="27"/>
  <c r="D91" i="27"/>
  <c r="A91" i="27" s="1"/>
  <c r="F91" i="27"/>
  <c r="E91" i="27"/>
  <c r="E74" i="27"/>
  <c r="F74" i="27"/>
  <c r="D74" i="27"/>
  <c r="A74" i="27" s="1"/>
  <c r="B74" i="27"/>
  <c r="C74" i="27"/>
  <c r="G74" i="27"/>
  <c r="I74" i="27"/>
  <c r="I54" i="27"/>
  <c r="F54" i="27"/>
  <c r="E54" i="27"/>
  <c r="D54" i="27"/>
  <c r="A54" i="27" s="1"/>
  <c r="C54" i="27"/>
  <c r="G54" i="27"/>
  <c r="F44" i="27"/>
  <c r="I44" i="27"/>
  <c r="A79" i="27"/>
  <c r="I79" i="27"/>
  <c r="F79" i="27"/>
  <c r="D38" i="27"/>
  <c r="A38" i="27" s="1"/>
  <c r="C38" i="27"/>
  <c r="B80" i="27"/>
  <c r="E80" i="27"/>
  <c r="D80" i="27"/>
  <c r="A80" i="27" s="1"/>
  <c r="C80" i="27"/>
  <c r="I80" i="27"/>
  <c r="E5" i="27"/>
  <c r="B5" i="27"/>
  <c r="D5" i="27"/>
  <c r="A5" i="27" s="1"/>
  <c r="G5" i="27"/>
  <c r="I5" i="27"/>
  <c r="D24" i="27"/>
  <c r="A24" i="27" s="1"/>
  <c r="G24" i="27"/>
  <c r="F24" i="27"/>
  <c r="A84" i="27"/>
  <c r="B30" i="27"/>
  <c r="D30" i="27"/>
  <c r="A30" i="27" s="1"/>
  <c r="C30" i="27"/>
  <c r="E30" i="27"/>
  <c r="F7" i="27"/>
  <c r="I7" i="27"/>
  <c r="D7" i="27"/>
  <c r="A7" i="27" s="1"/>
  <c r="E7" i="27"/>
  <c r="C41" i="27"/>
  <c r="D41" i="27"/>
  <c r="A41" i="27" s="1"/>
  <c r="B41" i="27"/>
  <c r="I41" i="27"/>
  <c r="I32" i="27"/>
  <c r="B32" i="27"/>
  <c r="C32" i="27"/>
  <c r="D32" i="27"/>
  <c r="A32" i="27" s="1"/>
  <c r="G32" i="27"/>
  <c r="E52" i="27"/>
  <c r="G52" i="27"/>
  <c r="C52" i="27"/>
  <c r="E29" i="27"/>
  <c r="C29" i="27"/>
  <c r="I29" i="27"/>
  <c r="E28" i="27"/>
  <c r="G28" i="27"/>
  <c r="F28" i="27"/>
  <c r="I47" i="27"/>
  <c r="G47" i="27"/>
  <c r="E47" i="27"/>
  <c r="B35" i="27"/>
  <c r="E35" i="27"/>
  <c r="G35" i="27"/>
  <c r="D35" i="27"/>
  <c r="A35" i="27" s="1"/>
  <c r="F21" i="27"/>
  <c r="I21" i="27"/>
  <c r="I90" i="27"/>
  <c r="F90" i="27"/>
  <c r="E90" i="27"/>
  <c r="I83" i="27"/>
  <c r="B84" i="27"/>
  <c r="G84" i="27"/>
  <c r="D77" i="27"/>
  <c r="A77" i="27" s="1"/>
  <c r="A23" i="27"/>
  <c r="E9" i="27"/>
  <c r="A9" i="27"/>
  <c r="I15" i="27"/>
  <c r="F63" i="27"/>
  <c r="C63" i="27"/>
  <c r="C81" i="27"/>
  <c r="I53" i="27"/>
  <c r="G18" i="27"/>
  <c r="A37" i="27"/>
  <c r="B10" i="27"/>
  <c r="E10" i="27"/>
  <c r="I68" i="27"/>
  <c r="C68" i="27"/>
  <c r="F42" i="27"/>
  <c r="G69" i="27"/>
  <c r="C16" i="27"/>
  <c r="G53" i="27"/>
  <c r="F69" i="27"/>
  <c r="B75" i="27"/>
  <c r="A58" i="27"/>
  <c r="E72" i="27"/>
  <c r="F72" i="27"/>
  <c r="E75" i="27"/>
  <c r="D75" i="27"/>
  <c r="A75" i="27" s="1"/>
  <c r="D83" i="27"/>
  <c r="A83" i="27" s="1"/>
  <c r="E84" i="27"/>
  <c r="B77" i="27"/>
  <c r="I23" i="27"/>
  <c r="G9" i="27"/>
  <c r="F15" i="27"/>
  <c r="E46" i="27"/>
  <c r="G63" i="27"/>
  <c r="E68" i="27"/>
  <c r="G81" i="27"/>
  <c r="C53" i="27"/>
  <c r="E18" i="27"/>
  <c r="E37" i="27"/>
  <c r="F68" i="27"/>
  <c r="G42" i="27"/>
  <c r="E69" i="27"/>
  <c r="I69" i="27"/>
  <c r="G16" i="27"/>
  <c r="B72" i="27"/>
  <c r="G75" i="27"/>
  <c r="H3" i="27"/>
  <c r="I15" i="19"/>
  <c r="Z17" i="3"/>
  <c r="Z12" i="3"/>
  <c r="AA53" i="3"/>
  <c r="Z51" i="3"/>
  <c r="AA37" i="3"/>
  <c r="Z35" i="3"/>
  <c r="B25" i="19"/>
  <c r="D24" i="19"/>
  <c r="B24" i="19"/>
  <c r="L24" i="19"/>
  <c r="G87" i="27"/>
  <c r="D73" i="27"/>
  <c r="A73" i="27" s="1"/>
  <c r="E43" i="27"/>
  <c r="D11" i="27"/>
  <c r="A11" i="27" s="1"/>
  <c r="C34" i="27"/>
  <c r="E33" i="27"/>
  <c r="F33" i="27"/>
  <c r="D90" i="27"/>
  <c r="A90" i="27" s="1"/>
  <c r="E26" i="27"/>
  <c r="F38" i="27"/>
  <c r="C6" i="27"/>
  <c r="C9" i="19"/>
  <c r="H10" i="19"/>
  <c r="K12" i="19"/>
  <c r="H11" i="19"/>
  <c r="K11" i="19"/>
  <c r="M8" i="19"/>
  <c r="K23" i="19"/>
  <c r="M25" i="19"/>
  <c r="C25" i="19"/>
  <c r="D2" i="19"/>
  <c r="K2" i="19"/>
  <c r="L14" i="19"/>
  <c r="J5" i="19"/>
  <c r="B2" i="19"/>
  <c r="E44" i="27"/>
  <c r="E77" i="27"/>
  <c r="D51" i="27"/>
  <c r="A51" i="27" s="1"/>
  <c r="C46" i="27"/>
  <c r="C21" i="27"/>
  <c r="I88" i="27"/>
  <c r="I56" i="27"/>
  <c r="G44" i="27"/>
  <c r="C12" i="27"/>
  <c r="F87" i="27"/>
  <c r="F73" i="27"/>
  <c r="E79" i="27"/>
  <c r="C51" i="27"/>
  <c r="I43" i="27"/>
  <c r="I27" i="27"/>
  <c r="C11" i="27"/>
  <c r="D15" i="27"/>
  <c r="A15" i="27" s="1"/>
  <c r="F46" i="27"/>
  <c r="I31" i="27"/>
  <c r="D64" i="27"/>
  <c r="A64" i="27" s="1"/>
  <c r="I26" i="27"/>
  <c r="B21" i="27"/>
  <c r="B26" i="27"/>
  <c r="C90" i="27"/>
  <c r="F26" i="27"/>
  <c r="I50" i="27"/>
  <c r="G38" i="27"/>
  <c r="E6" i="27"/>
  <c r="G66" i="27"/>
  <c r="F6" i="27"/>
  <c r="G64" i="27"/>
  <c r="J10" i="19"/>
  <c r="L11" i="19"/>
  <c r="D8" i="19"/>
  <c r="L8" i="19"/>
  <c r="D20" i="19"/>
  <c r="D18" i="19"/>
  <c r="C15" i="19"/>
  <c r="B16" i="19"/>
  <c r="B21" i="19"/>
  <c r="M23" i="19"/>
  <c r="L22" i="19"/>
  <c r="J24" i="19"/>
  <c r="L2" i="19"/>
  <c r="B15" i="19"/>
  <c r="I2" i="19"/>
  <c r="J2" i="19"/>
  <c r="I24" i="19"/>
  <c r="M22" i="19"/>
  <c r="J23" i="19"/>
  <c r="M2" i="19"/>
  <c r="AA57" i="3"/>
  <c r="AA41" i="3"/>
  <c r="Z39" i="3"/>
  <c r="AA25" i="3"/>
  <c r="Z23" i="3"/>
  <c r="Y13" i="3"/>
  <c r="AA59" i="3"/>
  <c r="Z57" i="3"/>
  <c r="AA43" i="3"/>
  <c r="Z41" i="3"/>
  <c r="Z25" i="3"/>
  <c r="I10" i="19"/>
  <c r="F51" i="27"/>
  <c r="E11" i="27"/>
  <c r="G15" i="27"/>
  <c r="G46" i="27"/>
  <c r="B6" i="27"/>
  <c r="E21" i="27"/>
  <c r="E34" i="27"/>
  <c r="I33" i="27"/>
  <c r="G90" i="27"/>
  <c r="F50" i="27"/>
  <c r="I38" i="27"/>
  <c r="D66" i="27"/>
  <c r="A66" i="27" s="1"/>
  <c r="F66" i="27"/>
  <c r="B66" i="27"/>
  <c r="D10" i="19"/>
  <c r="B8" i="19"/>
  <c r="I23" i="19"/>
  <c r="H22" i="19"/>
  <c r="J25" i="19"/>
  <c r="C23" i="19"/>
  <c r="B14" i="19"/>
  <c r="I14" i="19"/>
  <c r="Y12" i="3"/>
  <c r="U61" i="3"/>
  <c r="AA45" i="3"/>
  <c r="AA29" i="3"/>
  <c r="I22" i="19"/>
  <c r="D22" i="19"/>
  <c r="M24" i="19"/>
  <c r="B44" i="27"/>
  <c r="D87" i="27"/>
  <c r="A87" i="27" s="1"/>
  <c r="E73" i="27"/>
  <c r="C77" i="27"/>
  <c r="C43" i="27"/>
  <c r="G56" i="27"/>
  <c r="E87" i="27"/>
  <c r="I73" i="27"/>
  <c r="G79" i="27"/>
  <c r="G77" i="27"/>
  <c r="E51" i="27"/>
  <c r="F11" i="27"/>
  <c r="C15" i="27"/>
  <c r="I34" i="27"/>
  <c r="C33" i="27"/>
  <c r="C42" i="27"/>
  <c r="B38" i="27"/>
  <c r="E64" i="27"/>
  <c r="M10" i="19"/>
  <c r="C11" i="19"/>
  <c r="I8" i="19"/>
  <c r="L23" i="19"/>
  <c r="C22" i="19"/>
  <c r="B22" i="19"/>
  <c r="C14" i="19"/>
  <c r="K22" i="19"/>
  <c r="H2" i="19"/>
  <c r="AA47" i="3"/>
  <c r="Z45" i="3"/>
  <c r="AA31" i="3"/>
  <c r="Z29" i="3"/>
  <c r="D44" i="27"/>
  <c r="A44" i="27" s="1"/>
  <c r="F77" i="27"/>
  <c r="I11" i="27"/>
  <c r="B15" i="27"/>
  <c r="D46" i="27"/>
  <c r="A46" i="27" s="1"/>
  <c r="D21" i="27"/>
  <c r="A21" i="27" s="1"/>
  <c r="F34" i="27"/>
  <c r="B90" i="27"/>
  <c r="D50" i="27"/>
  <c r="A50" i="27" s="1"/>
  <c r="E66" i="27"/>
  <c r="I64" i="27"/>
  <c r="A26" i="27"/>
  <c r="B10" i="19"/>
  <c r="J8" i="19"/>
  <c r="H25" i="19"/>
  <c r="H24" i="19"/>
  <c r="I25" i="19"/>
  <c r="L25" i="19"/>
  <c r="AA13" i="3"/>
  <c r="Z47" i="3"/>
  <c r="Z31" i="3"/>
  <c r="C87" i="27"/>
  <c r="G73" i="27"/>
  <c r="I51" i="27"/>
  <c r="D43" i="27"/>
  <c r="A43" i="27" s="1"/>
  <c r="C66" i="27"/>
  <c r="C10" i="19"/>
  <c r="C24" i="19"/>
  <c r="K25" i="19"/>
  <c r="AA35" i="3"/>
  <c r="AA19" i="3"/>
  <c r="Q4" i="3"/>
  <c r="P4" i="3"/>
  <c r="AA11" i="3"/>
  <c r="Z11" i="3"/>
  <c r="AA10" i="3"/>
  <c r="Z10" i="3"/>
  <c r="Y10" i="3"/>
  <c r="AJ10" i="3"/>
  <c r="AB3" i="3" l="1"/>
  <c r="I24" i="17"/>
  <c r="AA2" i="3"/>
  <c r="AF3" i="3"/>
  <c r="D3" i="27"/>
  <c r="A3" i="27" s="1"/>
  <c r="G3" i="27"/>
  <c r="I3" i="27"/>
  <c r="E3" i="27"/>
  <c r="C3" i="27"/>
  <c r="B3" i="27"/>
  <c r="F3" i="27"/>
  <c r="AA3" i="3"/>
  <c r="D13" i="17" s="1"/>
  <c r="AF2" i="3"/>
  <c r="AJ2" i="3"/>
  <c r="AE3" i="3"/>
  <c r="D15" i="17" s="1"/>
  <c r="AJ3" i="3"/>
  <c r="AB2" i="3"/>
  <c r="AI3" i="3"/>
  <c r="D17" i="17" s="1"/>
  <c r="AI2" i="3"/>
  <c r="AE2" i="3"/>
  <c r="H24" i="17"/>
  <c r="AB4" i="3" l="1"/>
  <c r="D12" i="17"/>
  <c r="AA4" i="3"/>
  <c r="H25" i="17" s="1"/>
  <c r="I25" i="17" s="1"/>
  <c r="AJ4" i="3"/>
  <c r="D16" i="17"/>
  <c r="AI4" i="3"/>
  <c r="H27" i="17" s="1"/>
  <c r="I27" i="17" s="1"/>
  <c r="AF4" i="3"/>
  <c r="D14" i="17"/>
  <c r="AE4" i="3"/>
  <c r="H26" i="17" s="1"/>
  <c r="I26" i="17" s="1"/>
  <c r="I28" i="17" l="1"/>
  <c r="C14" i="17"/>
  <c r="C12" i="17"/>
  <c r="C16" i="17"/>
  <c r="O4" i="3"/>
  <c r="H2" i="27"/>
  <c r="C2" i="27" s="1"/>
  <c r="F2" i="27" l="1"/>
  <c r="D2" i="27"/>
  <c r="A2" i="27" s="1"/>
  <c r="G2" i="27"/>
  <c r="B2" i="27"/>
  <c r="E2" i="27"/>
  <c r="I2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MASAHIRO</author>
    <author>NAGOYA</author>
  </authors>
  <commentList>
    <comment ref="E10" authorId="0" shapeId="0" xr:uid="{353DE9D1-27F1-4317-AF86-7039455B9565}">
      <text>
        <r>
          <rPr>
            <b/>
            <sz val="9"/>
            <color indexed="81"/>
            <rFont val="MS P ゴシック"/>
            <family val="3"/>
            <charset val="128"/>
          </rPr>
          <t>中１から大６まで選択肢がありますが、該当が無い場合には、その他を選択願います。</t>
        </r>
      </text>
    </comment>
    <comment ref="K10" authorId="1" shapeId="0" xr:uid="{8B6D2244-4D6E-4F80-8494-2894EC787D07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1" authorId="1" shapeId="0" xr:uid="{037B47A7-C669-4440-A5DF-0734E5B389B0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2" authorId="1" shapeId="0" xr:uid="{4D580085-CA9B-49EB-85D0-9CEB3E32B04B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3" authorId="1" shapeId="0" xr:uid="{3FEDE0A5-1CB4-4033-99E8-4429F2BB543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4" authorId="1" shapeId="0" xr:uid="{20F6E15B-57F6-4ABB-8C21-E2015E989215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5" authorId="1" shapeId="0" xr:uid="{9A2A173E-5025-483E-B919-6EE9A1EC9A70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6" authorId="1" shapeId="0" xr:uid="{DCC99EA3-C762-41C3-AD61-317656AB5B3E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7" authorId="1" shapeId="0" xr:uid="{B7285E61-4B0F-4A2C-9461-73597EFF540F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8" authorId="1" shapeId="0" xr:uid="{2A89562B-6F4F-4FF1-9446-0A8B0BBE32A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19" authorId="1" shapeId="0" xr:uid="{CA0D099A-975E-436F-9EF0-98598440CF27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0" authorId="1" shapeId="0" xr:uid="{58A03ACD-415D-4017-B667-852B41625592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1" authorId="1" shapeId="0" xr:uid="{B660D039-9083-4814-A8E1-03971BB91EB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2" authorId="1" shapeId="0" xr:uid="{AF9C841D-2569-440B-A476-6A9C3C9EC4C3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3" authorId="1" shapeId="0" xr:uid="{EBA0C2A7-29CB-46D5-8C03-8C2933CEFF3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4" authorId="1" shapeId="0" xr:uid="{949BEBED-03FD-4D05-8498-81F0FFCB5B28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5" authorId="1" shapeId="0" xr:uid="{5D52A159-034D-402B-B2DA-35EA54ACF512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6" authorId="1" shapeId="0" xr:uid="{D71BC765-56C2-40AE-9890-F6D7A165BFB6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7" authorId="1" shapeId="0" xr:uid="{351CD840-0E9C-4A18-8857-02F67FD609D3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8" authorId="1" shapeId="0" xr:uid="{0F1D9267-35FB-49FB-A075-9F863092DF9F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29" authorId="1" shapeId="0" xr:uid="{C86017BF-16F7-420B-96CF-62BDD4D2B719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0" authorId="1" shapeId="0" xr:uid="{BCF7159B-0E1B-4F80-9446-939CEAC8E7A9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1" authorId="1" shapeId="0" xr:uid="{8642C784-FCA5-4F5B-BD84-822CB57F7880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2" authorId="1" shapeId="0" xr:uid="{5592F7D5-4057-48B0-B5DE-AD1409C8AEFB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3" authorId="1" shapeId="0" xr:uid="{DE397BAD-5A90-4462-8D05-B909D1B2347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4" authorId="1" shapeId="0" xr:uid="{0B28517D-45D9-49A0-AEB0-519BD435BCF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5" authorId="1" shapeId="0" xr:uid="{8A6D1853-58FE-4D67-800A-66E9813B9901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6" authorId="1" shapeId="0" xr:uid="{1635F830-93BA-4DA9-B9E5-44EC82F5810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7" authorId="1" shapeId="0" xr:uid="{78A8D810-E42A-4F5C-AE72-52B2E85BCE0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8" authorId="1" shapeId="0" xr:uid="{B3C228B2-D0D9-4394-BE48-CEFAD26EA64E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39" authorId="1" shapeId="0" xr:uid="{0BBAEC84-C1E3-4F66-9109-A793BD17F06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0" authorId="1" shapeId="0" xr:uid="{6591AB6F-EFB5-4F05-A477-BFB31D75E50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1" authorId="1" shapeId="0" xr:uid="{83A09111-4206-4B0D-B874-95F3B4CE5F41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2" authorId="1" shapeId="0" xr:uid="{CEEA2442-18D0-4E0B-A3FD-342D1F318AA3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3" authorId="1" shapeId="0" xr:uid="{BD483CAF-F876-42EB-AE3F-8C14C91F9FBC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4" authorId="1" shapeId="0" xr:uid="{A9DB5601-B7E8-4094-8E32-8F4C66819147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5" authorId="1" shapeId="0" xr:uid="{4C5DC834-F001-4C55-8748-769FAE1BC02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6" authorId="1" shapeId="0" xr:uid="{CD8D480F-B493-46A4-828D-8409CDC5141C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7" authorId="1" shapeId="0" xr:uid="{6F8FD6E5-F3E3-49D6-BBF5-0EC964D83191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8" authorId="1" shapeId="0" xr:uid="{7A0AAC9E-334F-4FF6-B90D-1028C50AC8F8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49" authorId="1" shapeId="0" xr:uid="{C51016BF-1D0E-4FB6-BD0A-6F2A76E722B5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0" authorId="1" shapeId="0" xr:uid="{2B408395-2660-4804-9AB6-079AAD0E2A7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1" authorId="1" shapeId="0" xr:uid="{16B24FBD-0DA0-42A1-9B61-A723BCA2E363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2" authorId="1" shapeId="0" xr:uid="{F353078F-A093-4A3B-8520-E43A01E3D27F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3" authorId="1" shapeId="0" xr:uid="{6D8F72D4-F66A-4D6D-999C-9B8D1C2F26D4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4" authorId="1" shapeId="0" xr:uid="{4F62B938-77D1-4D3F-B7A1-E7A23FD3F7CD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5" authorId="1" shapeId="0" xr:uid="{A72D6EBC-4047-43E2-9A41-B0AF64307FF2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6" authorId="1" shapeId="0" xr:uid="{4DDFF32C-E0CE-4E47-95C3-0BDF3EC6C62A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7" authorId="1" shapeId="0" xr:uid="{EA448C8D-2025-4CFF-8DE6-B2D452EC3653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8" authorId="1" shapeId="0" xr:uid="{119BA8B9-62DE-4587-829B-A0A67DAB718F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  <comment ref="K59" authorId="1" shapeId="0" xr:uid="{C9BC331C-07D3-466E-9536-E9617786789C}">
      <text>
        <r>
          <rPr>
            <b/>
            <sz val="9"/>
            <color indexed="81"/>
            <rFont val="MS P ゴシック"/>
            <family val="3"/>
            <charset val="128"/>
          </rPr>
          <t>主たる参加種目で構いません。１日目、２日目、３日目で参加種目が異なっても構いません。</t>
        </r>
      </text>
    </comment>
  </commentList>
</comments>
</file>

<file path=xl/sharedStrings.xml><?xml version="1.0" encoding="utf-8"?>
<sst xmlns="http://schemas.openxmlformats.org/spreadsheetml/2006/main" count="211" uniqueCount="167">
  <si>
    <t>競技者NO</t>
  </si>
  <si>
    <t>競技者名</t>
  </si>
  <si>
    <t>連絡先電話番号</t>
    <rPh sb="0" eb="3">
      <t>レンラクサキ</t>
    </rPh>
    <rPh sb="3" eb="5">
      <t>デンワ</t>
    </rPh>
    <rPh sb="5" eb="7">
      <t>バンゴウ</t>
    </rPh>
    <phoneticPr fontId="6"/>
  </si>
  <si>
    <t>A4サイズ</t>
    <phoneticPr fontId="9"/>
  </si>
  <si>
    <t>女</t>
    <rPh sb="0" eb="1">
      <t>オンナ</t>
    </rPh>
    <phoneticPr fontId="6"/>
  </si>
  <si>
    <t>男</t>
    <rPh sb="0" eb="1">
      <t>オトコ</t>
    </rPh>
    <phoneticPr fontId="6"/>
  </si>
  <si>
    <t>チームNO</t>
  </si>
  <si>
    <t>所属コード</t>
  </si>
  <si>
    <t>チーム名</t>
  </si>
  <si>
    <t>チーム名カナ</t>
  </si>
  <si>
    <t>チーム名略称</t>
  </si>
  <si>
    <t>チーム正式名称</t>
  </si>
  <si>
    <t>ID</t>
  </si>
  <si>
    <t>参加競技-競技コード</t>
  </si>
  <si>
    <t>参加競技-自己記録</t>
  </si>
  <si>
    <t>参加競技-オープン参加FLG</t>
  </si>
  <si>
    <t>参加競技-記録FLG</t>
  </si>
  <si>
    <t>↓</t>
    <phoneticPr fontId="6"/>
  </si>
  <si>
    <t xml:space="preserve">１ </t>
    <phoneticPr fontId="6"/>
  </si>
  <si>
    <t xml:space="preserve">３ </t>
    <phoneticPr fontId="6"/>
  </si>
  <si>
    <t>　★問い合わせ先</t>
    <rPh sb="2" eb="3">
      <t>ト</t>
    </rPh>
    <rPh sb="4" eb="5">
      <t>ア</t>
    </rPh>
    <rPh sb="7" eb="8">
      <t>サキ</t>
    </rPh>
    <phoneticPr fontId="6"/>
  </si>
  <si>
    <t>　★データ入力前にこのページの内容を必ずお読みください。</t>
    <rPh sb="5" eb="7">
      <t>ニュウリョク</t>
    </rPh>
    <rPh sb="7" eb="8">
      <t>マエ</t>
    </rPh>
    <rPh sb="15" eb="17">
      <t>ナイヨウ</t>
    </rPh>
    <rPh sb="18" eb="19">
      <t>カナラ</t>
    </rPh>
    <rPh sb="21" eb="22">
      <t>ヨ</t>
    </rPh>
    <phoneticPr fontId="6"/>
  </si>
  <si>
    <t>←入力</t>
    <rPh sb="1" eb="3">
      <t>ニュウリョク</t>
    </rPh>
    <phoneticPr fontId="6"/>
  </si>
  <si>
    <t>　＜注意事項等＞</t>
    <rPh sb="2" eb="4">
      <t>チュウイ</t>
    </rPh>
    <rPh sb="4" eb="6">
      <t>ジコウ</t>
    </rPh>
    <rPh sb="6" eb="7">
      <t>トウ</t>
    </rPh>
    <phoneticPr fontId="6"/>
  </si>
  <si>
    <r>
      <t>←入力(ハイフンを入れる)　</t>
    </r>
    <r>
      <rPr>
        <b/>
        <sz val="11"/>
        <rFont val="ＭＳ ゴシック"/>
        <family val="3"/>
        <charset val="128"/>
      </rPr>
      <t>※緊急時に連絡がとれる番号</t>
    </r>
    <rPh sb="1" eb="3">
      <t>ニュウリョク</t>
    </rPh>
    <rPh sb="9" eb="10">
      <t>イ</t>
    </rPh>
    <rPh sb="15" eb="18">
      <t>キンキュウジ</t>
    </rPh>
    <rPh sb="19" eb="21">
      <t>レンラク</t>
    </rPh>
    <rPh sb="25" eb="27">
      <t>バンゴウ</t>
    </rPh>
    <phoneticPr fontId="6"/>
  </si>
  <si>
    <t>勝見　昌弘　宛</t>
    <rPh sb="0" eb="2">
      <t>カツミ</t>
    </rPh>
    <rPh sb="3" eb="5">
      <t>マサヒロ</t>
    </rPh>
    <rPh sb="6" eb="7">
      <t>アテ</t>
    </rPh>
    <phoneticPr fontId="6"/>
  </si>
  <si>
    <t>申込責任者</t>
    <rPh sb="0" eb="2">
      <t>モウシコミ</t>
    </rPh>
    <rPh sb="2" eb="5">
      <t>セキニ</t>
    </rPh>
    <phoneticPr fontId="6"/>
  </si>
  <si>
    <r>
      <t>入力したデータを削除・修正する場合は、必ず「Delete」キーで処理してください。</t>
    </r>
    <r>
      <rPr>
        <b/>
        <sz val="14"/>
        <color indexed="10"/>
        <rFont val="ＭＳ 明朝"/>
        <family val="1"/>
        <charset val="128"/>
      </rPr>
      <t>※行削除はしないでください！</t>
    </r>
    <rPh sb="0" eb="2">
      <t>ニュウリョク</t>
    </rPh>
    <rPh sb="8" eb="10">
      <t>サクジョ</t>
    </rPh>
    <rPh sb="11" eb="13">
      <t>シュウセイ</t>
    </rPh>
    <rPh sb="15" eb="17">
      <t>バアイ</t>
    </rPh>
    <rPh sb="19" eb="20">
      <t>カナラ</t>
    </rPh>
    <rPh sb="32" eb="34">
      <t>ショリ</t>
    </rPh>
    <rPh sb="42" eb="43">
      <t>ギョウ</t>
    </rPh>
    <rPh sb="43" eb="45">
      <t>サクジョ</t>
    </rPh>
    <phoneticPr fontId="6"/>
  </si>
  <si>
    <t xml:space="preserve">２ </t>
    <phoneticPr fontId="6"/>
  </si>
  <si>
    <r>
      <t>　・入力したファイルを送信してください。</t>
    </r>
    <r>
      <rPr>
        <b/>
        <sz val="12"/>
        <color indexed="8"/>
        <rFont val="ＭＳ 明朝"/>
        <family val="1"/>
        <charset val="128"/>
      </rPr>
      <t/>
    </r>
    <rPh sb="2" eb="4">
      <t>ニュウリョク</t>
    </rPh>
    <phoneticPr fontId="6"/>
  </si>
  <si>
    <t>団体名</t>
    <rPh sb="0" eb="3">
      <t>ダンタイメイ</t>
    </rPh>
    <phoneticPr fontId="9"/>
  </si>
  <si>
    <t>DB</t>
  </si>
  <si>
    <t>N1</t>
  </si>
  <si>
    <t>N2</t>
  </si>
  <si>
    <t>SX</t>
  </si>
  <si>
    <t>KC</t>
  </si>
  <si>
    <t>MC</t>
  </si>
  <si>
    <t>Syozoku</t>
  </si>
  <si>
    <t>ZK</t>
  </si>
  <si>
    <t>S1</t>
  </si>
  <si>
    <t>TM</t>
  </si>
  <si>
    <t>S2</t>
  </si>
  <si>
    <t>S3</t>
  </si>
  <si>
    <t>S4</t>
  </si>
  <si>
    <t>S5</t>
  </si>
  <si>
    <t>S6</t>
  </si>
  <si>
    <t>参加人数一覧表</t>
    <rPh sb="0" eb="2">
      <t>サンカ</t>
    </rPh>
    <rPh sb="2" eb="3">
      <t>ジン</t>
    </rPh>
    <rPh sb="3" eb="4">
      <t>カズ</t>
    </rPh>
    <rPh sb="4" eb="5">
      <t>イチ</t>
    </rPh>
    <rPh sb="5" eb="6">
      <t>ラン</t>
    </rPh>
    <rPh sb="6" eb="7">
      <t>ヒョウ</t>
    </rPh>
    <phoneticPr fontId="9"/>
  </si>
  <si>
    <t>TEL</t>
    <phoneticPr fontId="6"/>
  </si>
  <si>
    <t>ｾｲｻﾝ ﾀﾛｳ</t>
  </si>
  <si>
    <r>
      <t xml:space="preserve">氏　名
</t>
    </r>
    <r>
      <rPr>
        <b/>
        <sz val="8"/>
        <color indexed="10"/>
        <rFont val="ＭＳ 明朝"/>
        <family val="1"/>
        <charset val="128"/>
      </rPr>
      <t>姓と名の間に
全角ｽﾍﾟｰｽ1つ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phoneticPr fontId="7"/>
  </si>
  <si>
    <r>
      <t xml:space="preserve">ﾌﾘｶﾞﾅ
</t>
    </r>
    <r>
      <rPr>
        <b/>
        <sz val="8"/>
        <color indexed="10"/>
        <rFont val="ＭＳ 明朝"/>
        <family val="1"/>
        <charset val="128"/>
      </rPr>
      <t>姓と名の間に
半角ｽﾍﾟｰｽ1つ</t>
    </r>
    <rPh sb="13" eb="15">
      <t>ハンカク</t>
    </rPh>
    <phoneticPr fontId="7"/>
  </si>
  <si>
    <t>性別</t>
    <rPh sb="0" eb="2">
      <t>セイベツ</t>
    </rPh>
    <phoneticPr fontId="7"/>
  </si>
  <si>
    <t>学年</t>
    <rPh sb="0" eb="2">
      <t>ガクネン</t>
    </rPh>
    <phoneticPr fontId="7"/>
  </si>
  <si>
    <t>例</t>
    <rPh sb="0" eb="1">
      <t>レイ</t>
    </rPh>
    <phoneticPr fontId="7"/>
  </si>
  <si>
    <t>西三　太郎</t>
    <rPh sb="0" eb="1">
      <t>セイ</t>
    </rPh>
    <rPh sb="1" eb="2">
      <t>サン</t>
    </rPh>
    <rPh sb="3" eb="5">
      <t>タロウ</t>
    </rPh>
    <phoneticPr fontId="7"/>
  </si>
  <si>
    <t>男</t>
    <rPh sb="0" eb="1">
      <t>オトコ</t>
    </rPh>
    <phoneticPr fontId="7"/>
  </si>
  <si>
    <t>Ａ</t>
    <phoneticPr fontId="6"/>
  </si>
  <si>
    <t>Ｂ</t>
    <phoneticPr fontId="6"/>
  </si>
  <si>
    <t>Ｃ</t>
    <phoneticPr fontId="6"/>
  </si>
  <si>
    <r>
      <t>E-mail：</t>
    </r>
    <r>
      <rPr>
        <b/>
        <sz val="18"/>
        <color indexed="8"/>
        <rFont val="ＭＳ ゴシック"/>
        <family val="3"/>
        <charset val="128"/>
      </rPr>
      <t>rikujokyousitu.kyogikai@gmail.com</t>
    </r>
    <phoneticPr fontId="6"/>
  </si>
  <si>
    <t>種目</t>
    <rPh sb="0" eb="2">
      <t>シュモク</t>
    </rPh>
    <phoneticPr fontId="6"/>
  </si>
  <si>
    <t>※参加回数・参加料等を確認してから印刷をしてください。</t>
    <rPh sb="1" eb="3">
      <t>サンカ</t>
    </rPh>
    <rPh sb="3" eb="5">
      <t>カイスウ</t>
    </rPh>
    <rPh sb="4" eb="5">
      <t>スウ</t>
    </rPh>
    <rPh sb="6" eb="9">
      <t>サンカリョウ</t>
    </rPh>
    <rPh sb="9" eb="10">
      <t>トウ</t>
    </rPh>
    <rPh sb="11" eb="13">
      <t>カクニン</t>
    </rPh>
    <rPh sb="17" eb="19">
      <t>インサツ</t>
    </rPh>
    <phoneticPr fontId="6"/>
  </si>
  <si>
    <t>○</t>
    <phoneticPr fontId="6"/>
  </si>
  <si>
    <t>※このファイルをメールに添付して送信してください！</t>
    <rPh sb="12" eb="14">
      <t>テンプ</t>
    </rPh>
    <rPh sb="16" eb="18">
      <t>ソウシン</t>
    </rPh>
    <phoneticPr fontId="6"/>
  </si>
  <si>
    <t>実施要項をよく読んで入力してください。</t>
    <rPh sb="0" eb="2">
      <t>ジッシ</t>
    </rPh>
    <rPh sb="2" eb="4">
      <t>ヨウコウ</t>
    </rPh>
    <rPh sb="7" eb="8">
      <t>ヨ</t>
    </rPh>
    <rPh sb="10" eb="12">
      <t>ニュウリョク</t>
    </rPh>
    <phoneticPr fontId="6"/>
  </si>
  <si>
    <t>①参加者一覧表</t>
    <rPh sb="1" eb="4">
      <t>サンカシャ</t>
    </rPh>
    <rPh sb="4" eb="7">
      <t>イチラン</t>
    </rPh>
    <phoneticPr fontId="6"/>
  </si>
  <si>
    <t>②参加人数一覧表</t>
    <rPh sb="1" eb="3">
      <t>サンカ</t>
    </rPh>
    <rPh sb="3" eb="5">
      <t>ニンズウ</t>
    </rPh>
    <rPh sb="5" eb="7">
      <t>イチラン</t>
    </rPh>
    <rPh sb="7" eb="8">
      <t>ヒョウ</t>
    </rPh>
    <phoneticPr fontId="6"/>
  </si>
  <si>
    <t>氏名・参加日等の入力間違いが無いようにお願いします。</t>
    <rPh sb="0" eb="2">
      <t>シメイ</t>
    </rPh>
    <rPh sb="3" eb="5">
      <t>サンカ</t>
    </rPh>
    <rPh sb="5" eb="6">
      <t>ビ</t>
    </rPh>
    <rPh sb="6" eb="7">
      <t>トウ</t>
    </rPh>
    <rPh sb="8" eb="10">
      <t>ニュウリョク</t>
    </rPh>
    <rPh sb="10" eb="12">
      <t>マチガ</t>
    </rPh>
    <rPh sb="14" eb="15">
      <t>ナ</t>
    </rPh>
    <rPh sb="20" eb="21">
      <t>ネガ</t>
    </rPh>
    <phoneticPr fontId="6"/>
  </si>
  <si>
    <t>×</t>
    <phoneticPr fontId="6"/>
  </si>
  <si>
    <r>
      <t>　・</t>
    </r>
    <r>
      <rPr>
        <b/>
        <u/>
        <sz val="11"/>
        <color indexed="10"/>
        <rFont val="ＭＳ ゴシック"/>
        <family val="3"/>
        <charset val="128"/>
      </rPr>
      <t>メールの件名は「陸上教室」と「団体名」にしてください。</t>
    </r>
    <rPh sb="6" eb="8">
      <t>ケンメイ</t>
    </rPh>
    <rPh sb="10" eb="12">
      <t>リクジョウ</t>
    </rPh>
    <rPh sb="12" eb="14">
      <t>キョウシツ</t>
    </rPh>
    <rPh sb="17" eb="19">
      <t>ダン</t>
    </rPh>
    <rPh sb="19" eb="20">
      <t>メイ</t>
    </rPh>
    <phoneticPr fontId="6"/>
  </si>
  <si>
    <t>このファイルの内容は、参加料、参加人数計算・保険加入の目的で使用します。</t>
    <rPh sb="7" eb="9">
      <t>ナイヨウ</t>
    </rPh>
    <rPh sb="11" eb="14">
      <t>サンカリョウ</t>
    </rPh>
    <rPh sb="15" eb="19">
      <t>サンカニンズウ</t>
    </rPh>
    <rPh sb="19" eb="21">
      <t>ケイサン</t>
    </rPh>
    <rPh sb="22" eb="24">
      <t>ホケン</t>
    </rPh>
    <rPh sb="24" eb="26">
      <t>カニュウ</t>
    </rPh>
    <rPh sb="27" eb="29">
      <t>モクテキ</t>
    </rPh>
    <rPh sb="30" eb="32">
      <t>シヨウ</t>
    </rPh>
    <phoneticPr fontId="6"/>
  </si>
  <si>
    <t>サイズ</t>
    <phoneticPr fontId="6"/>
  </si>
  <si>
    <t>Tシャツの購入希望者は、サイズを選択してください。</t>
    <rPh sb="5" eb="9">
      <t>コウニュウキボウ</t>
    </rPh>
    <rPh sb="9" eb="10">
      <t>シャ</t>
    </rPh>
    <rPh sb="16" eb="18">
      <t>センタク</t>
    </rPh>
    <phoneticPr fontId="6"/>
  </si>
  <si>
    <t>S</t>
    <phoneticPr fontId="6"/>
  </si>
  <si>
    <t>M</t>
    <phoneticPr fontId="6"/>
  </si>
  <si>
    <t>L</t>
    <phoneticPr fontId="6"/>
  </si>
  <si>
    <t>Ｔシャツ購入希望数</t>
    <rPh sb="4" eb="8">
      <t>コウニュウキボウ</t>
    </rPh>
    <rPh sb="8" eb="9">
      <t>スウ</t>
    </rPh>
    <phoneticPr fontId="6"/>
  </si>
  <si>
    <t>　　①メール送信先</t>
    <rPh sb="8" eb="9">
      <t>サキ</t>
    </rPh>
    <phoneticPr fontId="6"/>
  </si>
  <si>
    <t>瑞穂会場 参加予定数</t>
    <rPh sb="0" eb="2">
      <t>ミズホ</t>
    </rPh>
    <rPh sb="2" eb="4">
      <t>カイジョウ</t>
    </rPh>
    <rPh sb="9" eb="10">
      <t>スウ</t>
    </rPh>
    <phoneticPr fontId="6"/>
  </si>
  <si>
    <t>rikujokyousitu.kyogikai@gmail.com</t>
    <phoneticPr fontId="6"/>
  </si>
  <si>
    <t>E-mail</t>
    <phoneticPr fontId="6"/>
  </si>
  <si>
    <t>中学</t>
    <rPh sb="0" eb="2">
      <t>チュウガク</t>
    </rPh>
    <phoneticPr fontId="6"/>
  </si>
  <si>
    <t>高校生以上</t>
    <rPh sb="0" eb="5">
      <t>コウコウセイイジョウ</t>
    </rPh>
    <phoneticPr fontId="6"/>
  </si>
  <si>
    <t>団体(個人)名ﾌﾘｶﾞﾅ</t>
    <rPh sb="0" eb="2">
      <t>ダンタイ</t>
    </rPh>
    <rPh sb="3" eb="5">
      <t>コジン</t>
    </rPh>
    <rPh sb="6" eb="7">
      <t>メイ</t>
    </rPh>
    <phoneticPr fontId="6"/>
  </si>
  <si>
    <t>団体(個人)住所</t>
    <rPh sb="0" eb="2">
      <t>ダンタイ</t>
    </rPh>
    <rPh sb="3" eb="5">
      <t>コジン</t>
    </rPh>
    <rPh sb="6" eb="8">
      <t>ジュウショ</t>
    </rPh>
    <phoneticPr fontId="6"/>
  </si>
  <si>
    <t>参加日</t>
    <rPh sb="0" eb="3">
      <t>サンカビ</t>
    </rPh>
    <phoneticPr fontId="6"/>
  </si>
  <si>
    <t>小学生</t>
    <rPh sb="0" eb="3">
      <t>ショウガクセイ</t>
    </rPh>
    <phoneticPr fontId="50"/>
  </si>
  <si>
    <t>参加料</t>
    <rPh sb="0" eb="3">
      <t>サンカリョウ</t>
    </rPh>
    <phoneticPr fontId="6"/>
  </si>
  <si>
    <t>×</t>
  </si>
  <si>
    <t>男女</t>
    <rPh sb="0" eb="2">
      <t>ダンジョ</t>
    </rPh>
    <phoneticPr fontId="6"/>
  </si>
  <si>
    <t>女</t>
    <rPh sb="0" eb="1">
      <t>オ</t>
    </rPh>
    <phoneticPr fontId="6"/>
  </si>
  <si>
    <t>男女計</t>
    <rPh sb="0" eb="2">
      <t>ダンジョ</t>
    </rPh>
    <rPh sb="2" eb="3">
      <t>ケイ</t>
    </rPh>
    <phoneticPr fontId="6"/>
  </si>
  <si>
    <t>短距離</t>
    <rPh sb="0" eb="3">
      <t>タンキョリ</t>
    </rPh>
    <phoneticPr fontId="50"/>
  </si>
  <si>
    <t>中長距離</t>
    <rPh sb="0" eb="4">
      <t>チュウチョウキョリ</t>
    </rPh>
    <phoneticPr fontId="50"/>
  </si>
  <si>
    <t>競歩</t>
    <rPh sb="0" eb="2">
      <t>キョウホ</t>
    </rPh>
    <phoneticPr fontId="46"/>
  </si>
  <si>
    <t>ハードル</t>
    <phoneticPr fontId="50"/>
  </si>
  <si>
    <t>走高跳</t>
    <rPh sb="0" eb="3">
      <t>ハシリタカ</t>
    </rPh>
    <phoneticPr fontId="50"/>
  </si>
  <si>
    <t>幅三段跳</t>
    <rPh sb="0" eb="1">
      <t>ハバ</t>
    </rPh>
    <rPh sb="1" eb="3">
      <t>サンダン</t>
    </rPh>
    <rPh sb="3" eb="4">
      <t>チョウ</t>
    </rPh>
    <phoneticPr fontId="50"/>
  </si>
  <si>
    <t>ハードル</t>
  </si>
  <si>
    <t>参加予定種目</t>
    <rPh sb="0" eb="4">
      <t>サンカヨテイ</t>
    </rPh>
    <rPh sb="4" eb="6">
      <t>シュモク</t>
    </rPh>
    <phoneticPr fontId="7"/>
  </si>
  <si>
    <t>短距離</t>
    <rPh sb="0" eb="3">
      <t>タンキョ</t>
    </rPh>
    <phoneticPr fontId="6"/>
  </si>
  <si>
    <r>
      <t>事前申し込みを基本とします。事前受付期間後も申し込みは受付けますが、</t>
    </r>
    <r>
      <rPr>
        <u val="double"/>
        <sz val="22"/>
        <color theme="3" tint="0.39997558519241921"/>
        <rFont val="HGS創英角ﾎﾟｯﾌﾟ体"/>
        <family val="3"/>
        <charset val="128"/>
      </rPr>
      <t>保険への加入はできなくなりますことをご承知おきください。</t>
    </r>
    <rPh sb="0" eb="2">
      <t>ジゼン</t>
    </rPh>
    <rPh sb="2" eb="3">
      <t>モウ</t>
    </rPh>
    <rPh sb="4" eb="5">
      <t>コ</t>
    </rPh>
    <rPh sb="7" eb="9">
      <t>キホン</t>
    </rPh>
    <rPh sb="14" eb="16">
      <t>ジゼン</t>
    </rPh>
    <rPh sb="16" eb="18">
      <t>ウケツケ</t>
    </rPh>
    <rPh sb="18" eb="20">
      <t>キカン</t>
    </rPh>
    <rPh sb="20" eb="21">
      <t>ゴ</t>
    </rPh>
    <rPh sb="22" eb="23">
      <t>モウ</t>
    </rPh>
    <rPh sb="24" eb="25">
      <t>コ</t>
    </rPh>
    <rPh sb="27" eb="29">
      <t>ウケツ</t>
    </rPh>
    <rPh sb="34" eb="36">
      <t>ホケン</t>
    </rPh>
    <rPh sb="38" eb="40">
      <t>カニュウ</t>
    </rPh>
    <rPh sb="53" eb="55">
      <t>ショウチ</t>
    </rPh>
    <phoneticPr fontId="6"/>
  </si>
  <si>
    <t>Ｔシャツ代金計</t>
    <rPh sb="4" eb="6">
      <t>ダイキ</t>
    </rPh>
    <rPh sb="6" eb="7">
      <t>ケイ</t>
    </rPh>
    <phoneticPr fontId="6"/>
  </si>
  <si>
    <t>Tｼｬﾂ代金</t>
    <rPh sb="4" eb="6">
      <t>ダイキン</t>
    </rPh>
    <phoneticPr fontId="6"/>
  </si>
  <si>
    <t>Tシャツ購入</t>
    <rPh sb="4" eb="6">
      <t>コウニュウ</t>
    </rPh>
    <phoneticPr fontId="6"/>
  </si>
  <si>
    <t>事前申込期間</t>
    <rPh sb="0" eb="2">
      <t>ジゼン</t>
    </rPh>
    <rPh sb="2" eb="4">
      <t>モウシコミ</t>
    </rPh>
    <rPh sb="4" eb="6">
      <t>キカン</t>
    </rPh>
    <phoneticPr fontId="6"/>
  </si>
  <si>
    <r>
      <t>　申し込みアドレス　</t>
    </r>
    <r>
      <rPr>
        <b/>
        <sz val="18"/>
        <color theme="1"/>
        <rFont val="ＭＳ Ｐゴシック"/>
        <family val="3"/>
        <charset val="128"/>
      </rPr>
      <t>rikujokyousitu.kyogikai@gmail.com</t>
    </r>
    <rPh sb="1" eb="2">
      <t>モウ</t>
    </rPh>
    <rPh sb="3" eb="4">
      <t>コ</t>
    </rPh>
    <phoneticPr fontId="46"/>
  </si>
  <si>
    <t>XL</t>
    <phoneticPr fontId="6"/>
  </si>
  <si>
    <t>2XL</t>
    <phoneticPr fontId="6"/>
  </si>
  <si>
    <t>3XL</t>
  </si>
  <si>
    <t>3XL</t>
    <phoneticPr fontId="6"/>
  </si>
  <si>
    <t>4XL</t>
  </si>
  <si>
    <t>男女事前</t>
    <rPh sb="0" eb="2">
      <t>ダンジョ</t>
    </rPh>
    <rPh sb="2" eb="4">
      <t>ジゼン</t>
    </rPh>
    <phoneticPr fontId="6"/>
  </si>
  <si>
    <t>男女当日</t>
    <rPh sb="0" eb="2">
      <t>ダンジョ</t>
    </rPh>
    <rPh sb="2" eb="4">
      <t>トウジツ</t>
    </rPh>
    <phoneticPr fontId="6"/>
  </si>
  <si>
    <t>中１</t>
    <rPh sb="0" eb="1">
      <t>チュウ</t>
    </rPh>
    <phoneticPr fontId="6"/>
  </si>
  <si>
    <t>中２</t>
    <rPh sb="0" eb="1">
      <t>チュウ</t>
    </rPh>
    <phoneticPr fontId="6"/>
  </si>
  <si>
    <t>中３</t>
    <rPh sb="0" eb="1">
      <t>チュウ</t>
    </rPh>
    <phoneticPr fontId="6"/>
  </si>
  <si>
    <t>高１</t>
    <rPh sb="0" eb="1">
      <t>コウ</t>
    </rPh>
    <phoneticPr fontId="6"/>
  </si>
  <si>
    <t>高２</t>
    <rPh sb="0" eb="1">
      <t>コウ</t>
    </rPh>
    <phoneticPr fontId="6"/>
  </si>
  <si>
    <t>高３</t>
    <rPh sb="0" eb="1">
      <t>コウ</t>
    </rPh>
    <phoneticPr fontId="6"/>
  </si>
  <si>
    <t>大１</t>
    <rPh sb="0" eb="1">
      <t>ダイ</t>
    </rPh>
    <phoneticPr fontId="6"/>
  </si>
  <si>
    <t>大２</t>
    <rPh sb="0" eb="1">
      <t>ダイ</t>
    </rPh>
    <phoneticPr fontId="6"/>
  </si>
  <si>
    <t>大３</t>
    <rPh sb="0" eb="1">
      <t>ダイ</t>
    </rPh>
    <phoneticPr fontId="6"/>
  </si>
  <si>
    <t>大４</t>
    <rPh sb="0" eb="1">
      <t>ダイ</t>
    </rPh>
    <phoneticPr fontId="6"/>
  </si>
  <si>
    <t>大５</t>
    <rPh sb="0" eb="1">
      <t>ダイ</t>
    </rPh>
    <phoneticPr fontId="6"/>
  </si>
  <si>
    <t>大６</t>
    <rPh sb="0" eb="1">
      <t>ダイ</t>
    </rPh>
    <phoneticPr fontId="6"/>
  </si>
  <si>
    <t>その他</t>
    <rPh sb="2" eb="3">
      <t>タ</t>
    </rPh>
    <phoneticPr fontId="6"/>
  </si>
  <si>
    <t>事前</t>
    <rPh sb="0" eb="2">
      <t>ジゼン</t>
    </rPh>
    <phoneticPr fontId="6"/>
  </si>
  <si>
    <t>当日</t>
    <rPh sb="0" eb="2">
      <t>トウジツ</t>
    </rPh>
    <phoneticPr fontId="6"/>
  </si>
  <si>
    <t xml:space="preserve">４ </t>
    <phoneticPr fontId="6"/>
  </si>
  <si>
    <t>5XL</t>
  </si>
  <si>
    <t>6XL</t>
  </si>
  <si>
    <t>7XL</t>
  </si>
  <si>
    <t>5XL</t>
    <phoneticPr fontId="6"/>
  </si>
  <si>
    <t>１回目参加･事前</t>
    <rPh sb="1" eb="2">
      <t>カイ</t>
    </rPh>
    <rPh sb="2" eb="3">
      <t>メ</t>
    </rPh>
    <rPh sb="3" eb="5">
      <t>サンカ</t>
    </rPh>
    <rPh sb="6" eb="8">
      <t>ジゼン</t>
    </rPh>
    <phoneticPr fontId="6"/>
  </si>
  <si>
    <t>２回目参加･事前</t>
    <rPh sb="1" eb="2">
      <t>カイ</t>
    </rPh>
    <rPh sb="2" eb="3">
      <t>メ</t>
    </rPh>
    <rPh sb="3" eb="5">
      <t>サンカ</t>
    </rPh>
    <rPh sb="6" eb="8">
      <t>ジz</t>
    </rPh>
    <phoneticPr fontId="6"/>
  </si>
  <si>
    <r>
      <t>３回目参加･</t>
    </r>
    <r>
      <rPr>
        <b/>
        <sz val="11"/>
        <rFont val="MS UI Gothic"/>
        <family val="3"/>
        <charset val="128"/>
      </rPr>
      <t>事前</t>
    </r>
    <rPh sb="1" eb="2">
      <t>カイ</t>
    </rPh>
    <rPh sb="2" eb="3">
      <t>メ</t>
    </rPh>
    <rPh sb="3" eb="5">
      <t>サンカ</t>
    </rPh>
    <rPh sb="6" eb="8">
      <t>ジ</t>
    </rPh>
    <phoneticPr fontId="6"/>
  </si>
  <si>
    <t>参加費　計</t>
    <rPh sb="0" eb="3">
      <t>サンカヒ</t>
    </rPh>
    <rPh sb="4" eb="5">
      <t>ケイ</t>
    </rPh>
    <phoneticPr fontId="6"/>
  </si>
  <si>
    <t>◯</t>
    <phoneticPr fontId="6"/>
  </si>
  <si>
    <t>団体・個人名</t>
    <rPh sb="0" eb="2">
      <t>ダンタイ</t>
    </rPh>
    <rPh sb="3" eb="5">
      <t>コジン</t>
    </rPh>
    <rPh sb="5" eb="6">
      <t>メイ</t>
    </rPh>
    <phoneticPr fontId="6"/>
  </si>
  <si>
    <t>　　②振込先</t>
    <rPh sb="3" eb="5">
      <t>フリコミ</t>
    </rPh>
    <rPh sb="5" eb="6">
      <t>サキ</t>
    </rPh>
    <phoneticPr fontId="6"/>
  </si>
  <si>
    <t>　　③申込完了</t>
    <rPh sb="3" eb="5">
      <t>モウシコミ</t>
    </rPh>
    <rPh sb="5" eb="7">
      <t>カンリョウ</t>
    </rPh>
    <phoneticPr fontId="6"/>
  </si>
  <si>
    <t>参加日時が不明の場合や事前申込期限を過ぎた場合などは、当日を選択してください。</t>
    <rPh sb="0" eb="2">
      <t>サンカ</t>
    </rPh>
    <rPh sb="2" eb="4">
      <t>ニチジ</t>
    </rPh>
    <rPh sb="5" eb="7">
      <t>フメイ</t>
    </rPh>
    <rPh sb="8" eb="10">
      <t>バアイ</t>
    </rPh>
    <rPh sb="11" eb="13">
      <t>ジゼン</t>
    </rPh>
    <rPh sb="13" eb="17">
      <t>モウシコミキゲ</t>
    </rPh>
    <rPh sb="18" eb="19">
      <t>ス</t>
    </rPh>
    <rPh sb="21" eb="23">
      <t>バアイ</t>
    </rPh>
    <rPh sb="27" eb="29">
      <t>トウジツ</t>
    </rPh>
    <rPh sb="30" eb="32">
      <t>センタク</t>
    </rPh>
    <phoneticPr fontId="6"/>
  </si>
  <si>
    <t>申込責任者(保護者名)</t>
    <rPh sb="0" eb="2">
      <t>モウシコミ</t>
    </rPh>
    <rPh sb="2" eb="5">
      <t>セキニンシャ</t>
    </rPh>
    <rPh sb="6" eb="9">
      <t>ホゴシャ</t>
    </rPh>
    <rPh sb="9" eb="10">
      <t>ナ</t>
    </rPh>
    <phoneticPr fontId="6"/>
  </si>
  <si>
    <t>今年度から、小中学生の県大会３位以内入賞の参加費免除はなくなりました。</t>
    <rPh sb="0" eb="3">
      <t>コンネンド</t>
    </rPh>
    <rPh sb="6" eb="10">
      <t>ショウチュウガクセイ</t>
    </rPh>
    <rPh sb="11" eb="14">
      <t>ケンタイカイ</t>
    </rPh>
    <rPh sb="15" eb="16">
      <t>イ</t>
    </rPh>
    <rPh sb="16" eb="18">
      <t>イナイ</t>
    </rPh>
    <rPh sb="18" eb="20">
      <t>ニュウショウ</t>
    </rPh>
    <rPh sb="21" eb="24">
      <t>サンカヒ</t>
    </rPh>
    <rPh sb="24" eb="26">
      <t>メンジョ</t>
    </rPh>
    <phoneticPr fontId="6"/>
  </si>
  <si>
    <t>小学生</t>
    <rPh sb="0" eb="3">
      <t>ショウガクセイ</t>
    </rPh>
    <phoneticPr fontId="6"/>
  </si>
  <si>
    <t>中学生以上</t>
    <rPh sb="0" eb="3">
      <t>チュウガクセイ</t>
    </rPh>
    <rPh sb="3" eb="5">
      <t>イジョウ</t>
    </rPh>
    <phoneticPr fontId="6"/>
  </si>
  <si>
    <t>小学生事前用</t>
    <rPh sb="0" eb="3">
      <t>ショウ</t>
    </rPh>
    <rPh sb="3" eb="5">
      <t>ジゼン</t>
    </rPh>
    <rPh sb="5" eb="6">
      <t>ヨウ</t>
    </rPh>
    <phoneticPr fontId="6"/>
  </si>
  <si>
    <t>　　④Ｔシャツ代金振込先</t>
    <rPh sb="7" eb="9">
      <t>ダイキン</t>
    </rPh>
    <phoneticPr fontId="6"/>
  </si>
  <si>
    <t>Ｔシャツ代金以外は振り込まないでください</t>
    <rPh sb="4" eb="6">
      <t>ダイキン</t>
    </rPh>
    <rPh sb="6" eb="8">
      <t>イガイ</t>
    </rPh>
    <rPh sb="9" eb="10">
      <t>フ</t>
    </rPh>
    <rPh sb="11" eb="12">
      <t>コ</t>
    </rPh>
    <phoneticPr fontId="6"/>
  </si>
  <si>
    <t>振込先</t>
    <rPh sb="0" eb="3">
      <t>フリコミサキ</t>
    </rPh>
    <phoneticPr fontId="50"/>
  </si>
  <si>
    <t>ゆうちょ銀行</t>
    <rPh sb="4" eb="6">
      <t>ギンコウ</t>
    </rPh>
    <phoneticPr fontId="50"/>
  </si>
  <si>
    <t>店名：二一八</t>
    <rPh sb="0" eb="2">
      <t>テンメイ</t>
    </rPh>
    <rPh sb="3" eb="4">
      <t>ニ</t>
    </rPh>
    <rPh sb="4" eb="5">
      <t>イチ</t>
    </rPh>
    <rPh sb="5" eb="6">
      <t>ハチ</t>
    </rPh>
    <phoneticPr fontId="50"/>
  </si>
  <si>
    <t>店番</t>
    <rPh sb="0" eb="2">
      <t>テンバン</t>
    </rPh>
    <phoneticPr fontId="50"/>
  </si>
  <si>
    <t>普通預金</t>
    <rPh sb="0" eb="2">
      <t>フツウ</t>
    </rPh>
    <rPh sb="2" eb="4">
      <t>ヨキン</t>
    </rPh>
    <phoneticPr fontId="50"/>
  </si>
  <si>
    <t>口座番号　9839759</t>
    <rPh sb="0" eb="4">
      <t>コウザバンゴウ</t>
    </rPh>
    <phoneticPr fontId="50"/>
  </si>
  <si>
    <t>受取人名義</t>
    <rPh sb="0" eb="3">
      <t>ウケトリニン</t>
    </rPh>
    <rPh sb="3" eb="5">
      <t>メイギ</t>
    </rPh>
    <phoneticPr fontId="50"/>
  </si>
  <si>
    <t>愛知陸上競技教室</t>
    <rPh sb="0" eb="2">
      <t>アイチ</t>
    </rPh>
    <rPh sb="2" eb="4">
      <t>リクジョウ</t>
    </rPh>
    <rPh sb="4" eb="6">
      <t>キョウギ</t>
    </rPh>
    <rPh sb="6" eb="8">
      <t>キョウシツ</t>
    </rPh>
    <phoneticPr fontId="50"/>
  </si>
  <si>
    <t>＊団体名に愛知県立や名古屋市立などは絶対につけないでください。</t>
    <rPh sb="1" eb="4">
      <t>ダンタイメイ</t>
    </rPh>
    <rPh sb="5" eb="9">
      <t>アイチケンリツ</t>
    </rPh>
    <rPh sb="10" eb="15">
      <t>ナゴヤシリツ</t>
    </rPh>
    <rPh sb="18" eb="20">
      <t>ゼッタイ</t>
    </rPh>
    <phoneticPr fontId="50"/>
  </si>
  <si>
    <t>　個人登録の方は個人名で振込を行ってください。</t>
    <rPh sb="1" eb="5">
      <t>コジントウロク</t>
    </rPh>
    <rPh sb="6" eb="7">
      <t>カタ</t>
    </rPh>
    <rPh sb="8" eb="11">
      <t>コジンメイ</t>
    </rPh>
    <rPh sb="12" eb="14">
      <t>フリコミ</t>
    </rPh>
    <rPh sb="15" eb="16">
      <t>オコナ</t>
    </rPh>
    <phoneticPr fontId="50"/>
  </si>
  <si>
    <t>　振込期限</t>
    <rPh sb="1" eb="5">
      <t>フリコミキゲン</t>
    </rPh>
    <phoneticPr fontId="50"/>
  </si>
  <si>
    <t>　１１月２８日(金)</t>
    <rPh sb="3" eb="4">
      <t>ガツ</t>
    </rPh>
    <rPh sb="6" eb="7">
      <t>ヒ</t>
    </rPh>
    <rPh sb="8" eb="9">
      <t>キン</t>
    </rPh>
    <phoneticPr fontId="50"/>
  </si>
  <si>
    <t>このファイルは、１１月７日までしか利用できません。それ以降は、当日申し込み専用ファイルをご利用ください。</t>
    <rPh sb="10" eb="11">
      <t>ガツ</t>
    </rPh>
    <rPh sb="12" eb="13">
      <t>ヒ</t>
    </rPh>
    <rPh sb="17" eb="19">
      <t>リヨウ</t>
    </rPh>
    <rPh sb="27" eb="29">
      <t>イコウ</t>
    </rPh>
    <rPh sb="31" eb="34">
      <t>トウジツモウ</t>
    </rPh>
    <rPh sb="35" eb="36">
      <t>コ</t>
    </rPh>
    <rPh sb="37" eb="39">
      <t>センヨウ</t>
    </rPh>
    <rPh sb="45" eb="47">
      <t>リヨウ</t>
    </rPh>
    <phoneticPr fontId="6"/>
  </si>
  <si>
    <t>事前申込期間：令和7年10月14日(火)～11月7日(金)</t>
    <rPh sb="0" eb="4">
      <t>ジゼンモウ</t>
    </rPh>
    <rPh sb="4" eb="6">
      <t>キカン</t>
    </rPh>
    <rPh sb="7" eb="9">
      <t>レイワ</t>
    </rPh>
    <rPh sb="10" eb="11">
      <t>ネン</t>
    </rPh>
    <rPh sb="13" eb="14">
      <t>ガツ</t>
    </rPh>
    <rPh sb="16" eb="17">
      <t>ヒ</t>
    </rPh>
    <rPh sb="18" eb="19">
      <t>ヒ</t>
    </rPh>
    <rPh sb="23" eb="24">
      <t>ガツ</t>
    </rPh>
    <rPh sb="25" eb="26">
      <t>ヒ</t>
    </rPh>
    <rPh sb="27" eb="28">
      <t>キン</t>
    </rPh>
    <phoneticPr fontId="6"/>
  </si>
  <si>
    <t>２０２５年１０月１４日(火)～１１月７日(金)</t>
    <rPh sb="4" eb="5">
      <t>ネン</t>
    </rPh>
    <rPh sb="7" eb="8">
      <t>ツキ</t>
    </rPh>
    <rPh sb="10" eb="11">
      <t>ビ</t>
    </rPh>
    <rPh sb="12" eb="13">
      <t>ヒ</t>
    </rPh>
    <rPh sb="17" eb="18">
      <t>ツキ</t>
    </rPh>
    <rPh sb="19" eb="20">
      <t>ビ</t>
    </rPh>
    <rPh sb="21" eb="22">
      <t>キン</t>
    </rPh>
    <phoneticPr fontId="6"/>
  </si>
  <si>
    <t>このファイルは10月14日(火)～11月7日(金)まで利用可能です</t>
    <rPh sb="9" eb="10">
      <t>ガツ</t>
    </rPh>
    <rPh sb="12" eb="13">
      <t>ヒ</t>
    </rPh>
    <rPh sb="14" eb="15">
      <t>ヒ</t>
    </rPh>
    <rPh sb="19" eb="20">
      <t>ガツ</t>
    </rPh>
    <rPh sb="21" eb="22">
      <t>ヒ</t>
    </rPh>
    <rPh sb="23" eb="24">
      <t>キン</t>
    </rPh>
    <rPh sb="27" eb="29">
      <t>リヨウ</t>
    </rPh>
    <rPh sb="29" eb="31">
      <t>カノウ</t>
    </rPh>
    <phoneticPr fontId="6"/>
  </si>
  <si>
    <t>訂　　正　　版　２</t>
    <rPh sb="0" eb="1">
      <t>テイ</t>
    </rPh>
    <rPh sb="3" eb="4">
      <t>タダシ</t>
    </rPh>
    <rPh sb="6" eb="7">
      <t>ハン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</si>
</sst>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#"/>
    <numFmt numFmtId="178" formatCode="m&quot;月&quot;d&quot;日&quot;;@"/>
    <numFmt numFmtId="179" formatCode="[$-411]yyyy&quot;年&quot;m&quot;月&quot;d&quot;日(&quot;aaa&quot;)&quot;"/>
  </numFmts>
  <fonts count="75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ＤＨＰ平成明朝体W7"/>
      <family val="3"/>
      <charset val="128"/>
    </font>
    <font>
      <sz val="14"/>
      <name val="ＤＨＰ平成明朝体W7"/>
      <family val="3"/>
      <charset val="128"/>
    </font>
    <font>
      <sz val="12"/>
      <name val="ＤＨＰ平成明朝体W7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ＤＦ平成明朝体W7"/>
      <family val="3"/>
      <charset val="128"/>
    </font>
    <font>
      <b/>
      <sz val="11"/>
      <name val="ＭＳ 明朝"/>
      <family val="1"/>
      <charset val="128"/>
    </font>
    <font>
      <sz val="16"/>
      <name val="ＭＳ Ｐゴシック"/>
      <family val="3"/>
      <charset val="128"/>
    </font>
    <font>
      <b/>
      <sz val="8"/>
      <color indexed="10"/>
      <name val="ＭＳ 明朝"/>
      <family val="1"/>
      <charset val="128"/>
    </font>
    <font>
      <sz val="12"/>
      <name val="ＤＨＰ平成明朝体W7"/>
      <family val="3"/>
      <charset val="128"/>
    </font>
    <font>
      <b/>
      <u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ＤＦ平成明朝体W7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ＤＦ平成ゴシック体W5"/>
      <family val="3"/>
      <charset val="128"/>
    </font>
    <font>
      <sz val="11"/>
      <name val="ＭＳ Ｐ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HGｺﾞｼｯｸE"/>
      <family val="3"/>
      <charset val="128"/>
    </font>
    <font>
      <sz val="14"/>
      <color rgb="FFFF0000"/>
      <name val="HGｺﾞｼｯｸE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name val="ＤＦ平成明朝体W7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HGSｺﾞｼｯｸE"/>
      <family val="3"/>
      <charset val="128"/>
    </font>
    <font>
      <b/>
      <sz val="14"/>
      <color rgb="FFFF0000"/>
      <name val="HGSｺﾞｼｯｸE"/>
      <family val="3"/>
      <charset val="128"/>
    </font>
    <font>
      <b/>
      <sz val="14"/>
      <name val="HGSｺﾞｼｯｸE"/>
      <family val="3"/>
      <charset val="128"/>
    </font>
    <font>
      <sz val="14"/>
      <color theme="1"/>
      <name val="HGSｺﾞｼｯｸE"/>
      <family val="3"/>
      <charset val="128"/>
    </font>
    <font>
      <b/>
      <sz val="24"/>
      <color theme="1"/>
      <name val="ＭＳ ゴシック"/>
      <family val="3"/>
      <charset val="128"/>
    </font>
    <font>
      <sz val="22"/>
      <color rgb="FFFF0000"/>
      <name val="HGS創英角ﾎﾟｯﾌﾟ体"/>
      <family val="3"/>
      <charset val="128"/>
    </font>
    <font>
      <u val="double"/>
      <sz val="22"/>
      <color theme="3" tint="0.39997558519241921"/>
      <name val="HGS創英角ﾎﾟｯﾌﾟ体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name val="MS UI Gothic"/>
      <family val="3"/>
      <charset val="128"/>
    </font>
    <font>
      <sz val="20"/>
      <color theme="1"/>
      <name val="HG創英角ｺﾞｼｯｸUB"/>
      <family val="3"/>
      <charset val="128"/>
    </font>
    <font>
      <sz val="14"/>
      <color theme="1"/>
      <name val="HG創英ﾌﾟﾚｾﾞﾝｽEB"/>
      <family val="1"/>
      <charset val="128"/>
    </font>
    <font>
      <b/>
      <i/>
      <sz val="18"/>
      <color theme="1"/>
      <name val="ＭＳ Ｐ明朝"/>
      <family val="1"/>
      <charset val="128"/>
    </font>
    <font>
      <sz val="22"/>
      <color rgb="FF00B0F0"/>
      <name val="HGS創英角ﾎﾟｯﾌﾟ体"/>
      <family val="3"/>
      <charset val="128"/>
    </font>
    <font>
      <sz val="2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0" fontId="29" fillId="0" borderId="0"/>
    <xf numFmtId="0" fontId="14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9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64">
    <xf numFmtId="0" fontId="0" fillId="0" borderId="0" xfId="0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0" fillId="0" borderId="0" xfId="0" applyFont="1">
      <alignment vertical="center"/>
    </xf>
    <xf numFmtId="49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4" borderId="0" xfId="0" applyFont="1" applyFill="1">
      <alignment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5" fillId="2" borderId="5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1" xfId="0" applyFont="1" applyBorder="1" applyAlignment="1" applyProtection="1">
      <alignment horizontal="center" vertical="center" shrinkToFit="1"/>
      <protection locked="0"/>
    </xf>
    <xf numFmtId="0" fontId="30" fillId="0" borderId="6" xfId="0" applyFont="1" applyBorder="1" applyAlignment="1" applyProtection="1">
      <alignment horizontal="center" vertical="center" shrinkToFit="1"/>
      <protection locked="0"/>
    </xf>
    <xf numFmtId="0" fontId="30" fillId="0" borderId="9" xfId="0" applyFont="1" applyBorder="1" applyAlignment="1" applyProtection="1">
      <alignment horizontal="center" vertical="center" shrinkToFit="1"/>
      <protection locked="0"/>
    </xf>
    <xf numFmtId="0" fontId="30" fillId="0" borderId="10" xfId="0" applyFont="1" applyBorder="1" applyAlignment="1" applyProtection="1">
      <alignment horizontal="center" vertical="center" shrinkToFit="1"/>
      <protection locked="0"/>
    </xf>
    <xf numFmtId="0" fontId="30" fillId="0" borderId="12" xfId="0" applyFont="1" applyBorder="1">
      <alignment vertical="center"/>
    </xf>
    <xf numFmtId="0" fontId="30" fillId="0" borderId="15" xfId="0" applyFont="1" applyBorder="1">
      <alignment vertical="center"/>
    </xf>
    <xf numFmtId="0" fontId="34" fillId="0" borderId="15" xfId="0" applyFont="1" applyBorder="1">
      <alignment vertical="center"/>
    </xf>
    <xf numFmtId="0" fontId="30" fillId="0" borderId="14" xfId="0" applyFont="1" applyBorder="1">
      <alignment vertical="center"/>
    </xf>
    <xf numFmtId="0" fontId="30" fillId="0" borderId="16" xfId="0" applyFont="1" applyBorder="1">
      <alignment vertical="center"/>
    </xf>
    <xf numFmtId="0" fontId="30" fillId="0" borderId="17" xfId="0" applyFont="1" applyBorder="1">
      <alignment vertical="center"/>
    </xf>
    <xf numFmtId="0" fontId="16" fillId="4" borderId="0" xfId="0" applyFont="1" applyFill="1">
      <alignment vertical="center"/>
    </xf>
    <xf numFmtId="0" fontId="21" fillId="0" borderId="0" xfId="1" applyFont="1" applyAlignment="1">
      <alignment horizontal="center" vertical="center"/>
    </xf>
    <xf numFmtId="0" fontId="29" fillId="0" borderId="0" xfId="1" applyAlignment="1">
      <alignment horizontal="right" vertical="center" shrinkToFit="1"/>
    </xf>
    <xf numFmtId="0" fontId="29" fillId="0" borderId="0" xfId="1" applyAlignment="1">
      <alignment vertical="center"/>
    </xf>
    <xf numFmtId="0" fontId="10" fillId="0" borderId="0" xfId="1" applyFont="1" applyAlignment="1">
      <alignment horizontal="center" shrinkToFit="1"/>
    </xf>
    <xf numFmtId="0" fontId="12" fillId="0" borderId="0" xfId="1" applyFont="1" applyAlignment="1">
      <alignment vertical="center" shrinkToFit="1"/>
    </xf>
    <xf numFmtId="0" fontId="17" fillId="0" borderId="0" xfId="1" applyFont="1"/>
    <xf numFmtId="0" fontId="29" fillId="0" borderId="0" xfId="1" applyAlignment="1">
      <alignment horizontal="right" shrinkToFit="1"/>
    </xf>
    <xf numFmtId="0" fontId="29" fillId="0" borderId="0" xfId="1" applyAlignment="1">
      <alignment horizontal="right"/>
    </xf>
    <xf numFmtId="0" fontId="12" fillId="0" borderId="11" xfId="1" applyFont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44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>
      <alignment vertical="center"/>
    </xf>
    <xf numFmtId="0" fontId="34" fillId="0" borderId="5" xfId="0" applyFont="1" applyBorder="1" applyAlignment="1" applyProtection="1">
      <alignment horizontal="center" vertical="center" shrinkToFit="1"/>
      <protection locked="0"/>
    </xf>
    <xf numFmtId="0" fontId="34" fillId="0" borderId="2" xfId="0" applyFont="1" applyBorder="1" applyAlignment="1" applyProtection="1">
      <alignment horizontal="center" vertical="center" shrinkToFit="1"/>
      <protection locked="0"/>
    </xf>
    <xf numFmtId="0" fontId="32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56" fontId="34" fillId="0" borderId="0" xfId="0" applyNumberFormat="1" applyFont="1" applyAlignment="1">
      <alignment horizontal="center" vertical="center"/>
    </xf>
    <xf numFmtId="0" fontId="39" fillId="0" borderId="0" xfId="0" applyFont="1">
      <alignment vertical="center"/>
    </xf>
    <xf numFmtId="0" fontId="34" fillId="0" borderId="8" xfId="0" applyFont="1" applyBorder="1" applyAlignment="1" applyProtection="1">
      <alignment horizontal="center" vertical="center" shrinkToFit="1"/>
      <protection locked="0"/>
    </xf>
    <xf numFmtId="0" fontId="34" fillId="0" borderId="11" xfId="0" applyFont="1" applyBorder="1" applyAlignment="1" applyProtection="1">
      <alignment horizontal="center" vertical="center" shrinkToFit="1"/>
      <protection locked="0"/>
    </xf>
    <xf numFmtId="0" fontId="38" fillId="0" borderId="0" xfId="0" applyFont="1">
      <alignment vertical="center"/>
    </xf>
    <xf numFmtId="0" fontId="24" fillId="0" borderId="0" xfId="0" applyFont="1">
      <alignment vertical="center"/>
    </xf>
    <xf numFmtId="0" fontId="3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9" fillId="0" borderId="0" xfId="1" applyFont="1" applyAlignment="1">
      <alignment horizontal="center" shrinkToFit="1"/>
    </xf>
    <xf numFmtId="0" fontId="34" fillId="0" borderId="39" xfId="0" applyFont="1" applyBorder="1" applyAlignment="1" applyProtection="1">
      <alignment horizontal="center" vertical="center" shrinkToFit="1"/>
      <protection locked="0"/>
    </xf>
    <xf numFmtId="0" fontId="34" fillId="0" borderId="40" xfId="0" applyFont="1" applyBorder="1" applyAlignment="1" applyProtection="1">
      <alignment horizontal="center" vertical="center" shrinkToFit="1"/>
      <protection locked="0"/>
    </xf>
    <xf numFmtId="5" fontId="21" fillId="0" borderId="5" xfId="1" applyNumberFormat="1" applyFont="1" applyBorder="1" applyAlignment="1">
      <alignment horizontal="center" vertical="center"/>
    </xf>
    <xf numFmtId="0" fontId="21" fillId="0" borderId="2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30" fillId="0" borderId="17" xfId="0" applyFont="1" applyBorder="1" applyAlignment="1">
      <alignment horizontal="center" vertical="center"/>
    </xf>
    <xf numFmtId="0" fontId="34" fillId="0" borderId="17" xfId="0" applyFont="1" applyBorder="1">
      <alignment vertical="center"/>
    </xf>
    <xf numFmtId="0" fontId="34" fillId="0" borderId="17" xfId="0" applyFont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13" fillId="0" borderId="0" xfId="1" applyFont="1" applyAlignment="1">
      <alignment horizontal="center" vertical="center" shrinkToFit="1"/>
    </xf>
    <xf numFmtId="0" fontId="34" fillId="0" borderId="19" xfId="0" applyFont="1" applyBorder="1" applyAlignment="1" applyProtection="1">
      <alignment horizontal="center" vertical="center" shrinkToFit="1"/>
      <protection locked="0"/>
    </xf>
    <xf numFmtId="0" fontId="34" fillId="0" borderId="48" xfId="0" applyFont="1" applyBorder="1" applyAlignment="1" applyProtection="1">
      <alignment horizontal="center" vertical="center" shrinkToFit="1"/>
      <protection locked="0"/>
    </xf>
    <xf numFmtId="0" fontId="30" fillId="0" borderId="49" xfId="0" applyFont="1" applyBorder="1">
      <alignment vertical="center"/>
    </xf>
    <xf numFmtId="0" fontId="30" fillId="0" borderId="50" xfId="0" applyFont="1" applyBorder="1">
      <alignment vertical="center"/>
    </xf>
    <xf numFmtId="0" fontId="30" fillId="0" borderId="51" xfId="0" applyFont="1" applyBorder="1">
      <alignment vertical="center"/>
    </xf>
    <xf numFmtId="0" fontId="30" fillId="0" borderId="0" xfId="0" applyFont="1" applyAlignment="1">
      <alignment horizontal="center" vertical="center" wrapText="1"/>
    </xf>
    <xf numFmtId="5" fontId="30" fillId="0" borderId="0" xfId="0" applyNumberFormat="1" applyFont="1" applyAlignment="1" applyProtection="1">
      <alignment horizontal="center" vertical="center" shrinkToFit="1"/>
      <protection locked="0"/>
    </xf>
    <xf numFmtId="56" fontId="34" fillId="2" borderId="52" xfId="0" applyNumberFormat="1" applyFont="1" applyFill="1" applyBorder="1" applyAlignment="1">
      <alignment horizontal="center" vertical="center"/>
    </xf>
    <xf numFmtId="56" fontId="34" fillId="2" borderId="47" xfId="0" applyNumberFormat="1" applyFont="1" applyFill="1" applyBorder="1" applyAlignment="1">
      <alignment horizontal="center" vertical="center"/>
    </xf>
    <xf numFmtId="56" fontId="30" fillId="0" borderId="1" xfId="0" applyNumberFormat="1" applyFont="1" applyBorder="1" applyAlignment="1">
      <alignment horizontal="center" vertical="center"/>
    </xf>
    <xf numFmtId="5" fontId="51" fillId="0" borderId="1" xfId="0" applyNumberFormat="1" applyFont="1" applyBorder="1" applyAlignment="1">
      <alignment horizontal="center" vertical="center"/>
    </xf>
    <xf numFmtId="56" fontId="30" fillId="0" borderId="0" xfId="0" applyNumberFormat="1" applyFont="1" applyAlignment="1">
      <alignment horizontal="center" vertical="center"/>
    </xf>
    <xf numFmtId="5" fontId="51" fillId="0" borderId="0" xfId="0" applyNumberFormat="1" applyFont="1" applyAlignment="1">
      <alignment horizontal="center" vertical="center"/>
    </xf>
    <xf numFmtId="56" fontId="34" fillId="2" borderId="0" xfId="0" applyNumberFormat="1" applyFont="1" applyFill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locked="0"/>
    </xf>
    <xf numFmtId="0" fontId="30" fillId="0" borderId="7" xfId="0" applyFont="1" applyBorder="1" applyAlignment="1">
      <alignment horizontal="center" vertical="center"/>
    </xf>
    <xf numFmtId="56" fontId="34" fillId="2" borderId="54" xfId="0" applyNumberFormat="1" applyFont="1" applyFill="1" applyBorder="1" applyAlignment="1">
      <alignment horizontal="center" vertical="center"/>
    </xf>
    <xf numFmtId="56" fontId="34" fillId="2" borderId="14" xfId="0" applyNumberFormat="1" applyFont="1" applyFill="1" applyBorder="1" applyAlignment="1">
      <alignment horizontal="center" vertical="center"/>
    </xf>
    <xf numFmtId="56" fontId="34" fillId="2" borderId="44" xfId="0" applyNumberFormat="1" applyFont="1" applyFill="1" applyBorder="1" applyAlignment="1">
      <alignment horizontal="center" vertical="center"/>
    </xf>
    <xf numFmtId="5" fontId="21" fillId="0" borderId="52" xfId="1" applyNumberFormat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177" fontId="30" fillId="0" borderId="0" xfId="0" applyNumberFormat="1" applyFont="1" applyAlignment="1" applyProtection="1">
      <alignment horizontal="center" vertical="center" shrinkToFit="1"/>
      <protection locked="0"/>
    </xf>
    <xf numFmtId="178" fontId="13" fillId="0" borderId="0" xfId="1" applyNumberFormat="1" applyFont="1" applyAlignment="1">
      <alignment vertical="center"/>
    </xf>
    <xf numFmtId="178" fontId="13" fillId="0" borderId="0" xfId="1" applyNumberFormat="1" applyFont="1" applyAlignment="1">
      <alignment horizontal="center" vertical="center"/>
    </xf>
    <xf numFmtId="0" fontId="12" fillId="0" borderId="41" xfId="1" applyFont="1" applyBorder="1" applyAlignment="1">
      <alignment horizontal="center" vertical="center" shrinkToFit="1"/>
    </xf>
    <xf numFmtId="0" fontId="55" fillId="0" borderId="0" xfId="1" applyFont="1" applyAlignment="1">
      <alignment vertical="center" shrinkToFit="1"/>
    </xf>
    <xf numFmtId="0" fontId="30" fillId="0" borderId="44" xfId="0" applyFont="1" applyBorder="1" applyAlignment="1">
      <alignment horizontal="center" vertical="center"/>
    </xf>
    <xf numFmtId="0" fontId="53" fillId="0" borderId="11" xfId="0" applyFont="1" applyBorder="1" applyAlignment="1" applyProtection="1">
      <alignment horizontal="center" vertical="center"/>
      <protection locked="0"/>
    </xf>
    <xf numFmtId="0" fontId="30" fillId="0" borderId="56" xfId="0" applyFont="1" applyBorder="1" applyAlignment="1">
      <alignment horizontal="center" vertical="center"/>
    </xf>
    <xf numFmtId="0" fontId="32" fillId="0" borderId="56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30" fillId="0" borderId="11" xfId="0" applyFont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0" fontId="32" fillId="0" borderId="57" xfId="0" applyFont="1" applyBorder="1" applyAlignment="1">
      <alignment vertical="center" wrapText="1"/>
    </xf>
    <xf numFmtId="0" fontId="13" fillId="0" borderId="44" xfId="1" applyFont="1" applyBorder="1" applyAlignment="1">
      <alignment vertical="center" wrapText="1" shrinkToFit="1"/>
    </xf>
    <xf numFmtId="0" fontId="48" fillId="0" borderId="0" xfId="1" applyFont="1" applyAlignment="1">
      <alignment horizontal="distributed" vertical="center" indent="1"/>
    </xf>
    <xf numFmtId="0" fontId="29" fillId="0" borderId="0" xfId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48" fillId="0" borderId="17" xfId="1" applyFont="1" applyBorder="1" applyAlignment="1">
      <alignment horizontal="distributed" vertical="center" indent="1"/>
    </xf>
    <xf numFmtId="0" fontId="21" fillId="0" borderId="17" xfId="1" applyFont="1" applyBorder="1" applyAlignment="1">
      <alignment horizontal="center" vertical="center"/>
    </xf>
    <xf numFmtId="0" fontId="29" fillId="0" borderId="17" xfId="1" applyBorder="1" applyAlignment="1">
      <alignment horizontal="center" vertical="center"/>
    </xf>
    <xf numFmtId="0" fontId="13" fillId="0" borderId="0" xfId="1" applyFont="1" applyAlignment="1">
      <alignment vertical="center" wrapText="1" shrinkToFit="1"/>
    </xf>
    <xf numFmtId="0" fontId="13" fillId="0" borderId="17" xfId="1" applyFont="1" applyBorder="1" applyAlignment="1">
      <alignment vertical="center" wrapText="1" shrinkToFit="1"/>
    </xf>
    <xf numFmtId="5" fontId="21" fillId="0" borderId="58" xfId="1" applyNumberFormat="1" applyFont="1" applyBorder="1" applyAlignment="1">
      <alignment vertical="center"/>
    </xf>
    <xf numFmtId="5" fontId="21" fillId="0" borderId="6" xfId="1" applyNumberFormat="1" applyFont="1" applyBorder="1" applyAlignment="1">
      <alignment vertical="center"/>
    </xf>
    <xf numFmtId="0" fontId="14" fillId="0" borderId="1" xfId="2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177" fontId="30" fillId="0" borderId="1" xfId="0" applyNumberFormat="1" applyFont="1" applyBorder="1" applyAlignment="1" applyProtection="1">
      <alignment horizontal="center" vertical="center" shrinkToFit="1"/>
      <protection locked="0"/>
    </xf>
    <xf numFmtId="177" fontId="30" fillId="0" borderId="6" xfId="0" applyNumberFormat="1" applyFont="1" applyBorder="1" applyAlignment="1" applyProtection="1">
      <alignment horizontal="center" vertical="center" shrinkToFit="1"/>
      <protection locked="0"/>
    </xf>
    <xf numFmtId="0" fontId="60" fillId="0" borderId="0" xfId="0" applyFont="1">
      <alignment vertical="center"/>
    </xf>
    <xf numFmtId="0" fontId="30" fillId="0" borderId="1" xfId="0" applyFont="1" applyBorder="1" applyAlignment="1">
      <alignment horizontal="center" vertical="center"/>
    </xf>
    <xf numFmtId="176" fontId="23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5" fontId="21" fillId="0" borderId="64" xfId="1" applyNumberFormat="1" applyFont="1" applyBorder="1" applyAlignment="1">
      <alignment vertical="center"/>
    </xf>
    <xf numFmtId="5" fontId="21" fillId="0" borderId="65" xfId="1" applyNumberFormat="1" applyFont="1" applyBorder="1" applyAlignment="1">
      <alignment vertical="center"/>
    </xf>
    <xf numFmtId="0" fontId="63" fillId="0" borderId="0" xfId="6" applyFont="1">
      <alignment vertical="center"/>
    </xf>
    <xf numFmtId="0" fontId="64" fillId="0" borderId="0" xfId="6" applyFont="1">
      <alignment vertical="center"/>
    </xf>
    <xf numFmtId="0" fontId="65" fillId="0" borderId="0" xfId="6" applyFont="1">
      <alignment vertical="center"/>
    </xf>
    <xf numFmtId="0" fontId="65" fillId="0" borderId="12" xfId="6" applyFont="1" applyBorder="1">
      <alignment vertical="center"/>
    </xf>
    <xf numFmtId="0" fontId="64" fillId="0" borderId="15" xfId="6" applyFont="1" applyBorder="1">
      <alignment vertical="center"/>
    </xf>
    <xf numFmtId="0" fontId="65" fillId="0" borderId="15" xfId="6" applyFont="1" applyBorder="1">
      <alignment vertical="center"/>
    </xf>
    <xf numFmtId="0" fontId="65" fillId="0" borderId="13" xfId="6" applyFont="1" applyBorder="1">
      <alignment vertical="center"/>
    </xf>
    <xf numFmtId="0" fontId="63" fillId="0" borderId="14" xfId="6" applyFont="1" applyBorder="1">
      <alignment vertical="center"/>
    </xf>
    <xf numFmtId="0" fontId="63" fillId="0" borderId="67" xfId="6" applyFont="1" applyBorder="1">
      <alignment vertical="center"/>
    </xf>
    <xf numFmtId="0" fontId="64" fillId="0" borderId="14" xfId="6" applyFont="1" applyBorder="1">
      <alignment vertical="center"/>
    </xf>
    <xf numFmtId="0" fontId="65" fillId="0" borderId="67" xfId="6" applyFont="1" applyBorder="1">
      <alignment vertical="center"/>
    </xf>
    <xf numFmtId="0" fontId="67" fillId="0" borderId="0" xfId="6" applyFont="1" applyAlignment="1">
      <alignment horizontal="left" vertical="center"/>
    </xf>
    <xf numFmtId="0" fontId="65" fillId="0" borderId="17" xfId="6" applyFont="1" applyBorder="1">
      <alignment vertical="center"/>
    </xf>
    <xf numFmtId="0" fontId="65" fillId="0" borderId="66" xfId="6" applyFont="1" applyBorder="1">
      <alignment vertical="center"/>
    </xf>
    <xf numFmtId="0" fontId="30" fillId="0" borderId="1" xfId="0" applyFont="1" applyBorder="1" applyAlignment="1" applyProtection="1">
      <alignment horizontal="center" vertical="center" wrapText="1" shrinkToFit="1"/>
      <protection locked="0"/>
    </xf>
    <xf numFmtId="0" fontId="34" fillId="0" borderId="37" xfId="0" applyFont="1" applyBorder="1">
      <alignment vertical="center"/>
    </xf>
    <xf numFmtId="0" fontId="21" fillId="0" borderId="52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5" fontId="21" fillId="0" borderId="68" xfId="1" applyNumberFormat="1" applyFont="1" applyBorder="1" applyAlignment="1">
      <alignment horizontal="center" vertical="center"/>
    </xf>
    <xf numFmtId="0" fontId="21" fillId="0" borderId="60" xfId="1" applyFont="1" applyBorder="1" applyAlignment="1">
      <alignment horizontal="center" vertical="center"/>
    </xf>
    <xf numFmtId="5" fontId="21" fillId="0" borderId="59" xfId="1" applyNumberFormat="1" applyFont="1" applyBorder="1" applyAlignment="1">
      <alignment vertical="center"/>
    </xf>
    <xf numFmtId="0" fontId="21" fillId="0" borderId="63" xfId="1" applyFont="1" applyBorder="1" applyAlignment="1">
      <alignment horizontal="center" vertical="center"/>
    </xf>
    <xf numFmtId="5" fontId="21" fillId="0" borderId="70" xfId="1" applyNumberFormat="1" applyFont="1" applyBorder="1" applyAlignment="1">
      <alignment horizontal="center" vertical="center"/>
    </xf>
    <xf numFmtId="0" fontId="21" fillId="0" borderId="71" xfId="1" applyFont="1" applyBorder="1" applyAlignment="1">
      <alignment horizontal="center" vertical="center"/>
    </xf>
    <xf numFmtId="0" fontId="54" fillId="0" borderId="72" xfId="1" applyFont="1" applyBorder="1" applyAlignment="1">
      <alignment horizontal="distributed" vertical="center" indent="1"/>
    </xf>
    <xf numFmtId="5" fontId="21" fillId="0" borderId="73" xfId="1" applyNumberFormat="1" applyFont="1" applyBorder="1" applyAlignment="1">
      <alignment vertical="center"/>
    </xf>
    <xf numFmtId="0" fontId="54" fillId="0" borderId="74" xfId="1" applyFont="1" applyBorder="1" applyAlignment="1">
      <alignment horizontal="distributed" vertical="center" indent="1"/>
    </xf>
    <xf numFmtId="0" fontId="54" fillId="0" borderId="72" xfId="1" applyFont="1" applyBorder="1" applyAlignment="1">
      <alignment horizontal="distributed" vertical="center" wrapText="1" indent="2"/>
    </xf>
    <xf numFmtId="0" fontId="54" fillId="0" borderId="72" xfId="1" applyFont="1" applyBorder="1" applyAlignment="1">
      <alignment horizontal="distributed" vertical="center" wrapText="1"/>
    </xf>
    <xf numFmtId="0" fontId="14" fillId="0" borderId="75" xfId="2" applyBorder="1" applyAlignment="1">
      <alignment horizontal="center" vertical="center" shrinkToFit="1"/>
    </xf>
    <xf numFmtId="0" fontId="0" fillId="0" borderId="75" xfId="0" applyBorder="1">
      <alignment vertical="center"/>
    </xf>
    <xf numFmtId="0" fontId="11" fillId="0" borderId="35" xfId="1" applyFont="1" applyBorder="1" applyAlignment="1">
      <alignment horizontal="center" vertical="center" shrinkToFit="1"/>
    </xf>
    <xf numFmtId="5" fontId="21" fillId="0" borderId="22" xfId="1" applyNumberFormat="1" applyFont="1" applyBorder="1" applyAlignment="1">
      <alignment vertical="center"/>
    </xf>
    <xf numFmtId="0" fontId="61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70" fillId="0" borderId="0" xfId="0" applyFont="1">
      <alignment vertical="center"/>
    </xf>
    <xf numFmtId="0" fontId="71" fillId="0" borderId="17" xfId="0" applyFont="1" applyBorder="1">
      <alignment vertical="center"/>
    </xf>
    <xf numFmtId="0" fontId="61" fillId="0" borderId="0" xfId="0" applyFont="1">
      <alignment vertical="center"/>
    </xf>
    <xf numFmtId="0" fontId="30" fillId="0" borderId="53" xfId="0" applyFont="1" applyBorder="1" applyAlignment="1">
      <alignment horizontal="center" vertical="center" wrapText="1"/>
    </xf>
    <xf numFmtId="0" fontId="31" fillId="0" borderId="0" xfId="6" applyFont="1">
      <alignment vertical="center"/>
    </xf>
    <xf numFmtId="0" fontId="72" fillId="0" borderId="17" xfId="6" applyFont="1" applyBorder="1">
      <alignment vertical="center"/>
    </xf>
    <xf numFmtId="0" fontId="34" fillId="0" borderId="78" xfId="0" applyFont="1" applyBorder="1" applyAlignment="1" applyProtection="1">
      <alignment horizontal="center" vertical="center" shrinkToFit="1"/>
      <protection locked="0"/>
    </xf>
    <xf numFmtId="0" fontId="30" fillId="0" borderId="79" xfId="0" applyFont="1" applyBorder="1" applyAlignment="1" applyProtection="1">
      <alignment horizontal="center" vertical="center" shrinkToFit="1"/>
      <protection locked="0"/>
    </xf>
    <xf numFmtId="0" fontId="34" fillId="0" borderId="80" xfId="0" applyFont="1" applyBorder="1" applyAlignment="1" applyProtection="1">
      <alignment horizontal="center" vertical="center" shrinkToFit="1"/>
      <protection locked="0"/>
    </xf>
    <xf numFmtId="0" fontId="34" fillId="0" borderId="81" xfId="0" applyFont="1" applyBorder="1" applyAlignment="1" applyProtection="1">
      <alignment horizontal="center" vertical="center" shrinkToFit="1"/>
      <protection locked="0"/>
    </xf>
    <xf numFmtId="0" fontId="30" fillId="0" borderId="82" xfId="0" applyFont="1" applyBorder="1" applyAlignment="1" applyProtection="1">
      <alignment horizontal="center" vertical="center" shrinkToFit="1"/>
      <protection locked="0"/>
    </xf>
    <xf numFmtId="0" fontId="34" fillId="0" borderId="83" xfId="0" applyFont="1" applyBorder="1" applyAlignment="1" applyProtection="1">
      <alignment horizontal="center" vertical="center" shrinkToFit="1"/>
      <protection locked="0"/>
    </xf>
    <xf numFmtId="0" fontId="34" fillId="2" borderId="84" xfId="0" applyFont="1" applyFill="1" applyBorder="1" applyAlignment="1">
      <alignment horizontal="center" vertical="center"/>
    </xf>
    <xf numFmtId="0" fontId="34" fillId="2" borderId="58" xfId="0" applyFont="1" applyFill="1" applyBorder="1" applyAlignment="1">
      <alignment horizontal="center" vertical="center"/>
    </xf>
    <xf numFmtId="0" fontId="34" fillId="2" borderId="88" xfId="0" applyFont="1" applyFill="1" applyBorder="1" applyAlignment="1">
      <alignment horizontal="center" vertical="center"/>
    </xf>
    <xf numFmtId="0" fontId="34" fillId="2" borderId="56" xfId="0" applyFont="1" applyFill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4" fillId="0" borderId="77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177" fontId="30" fillId="0" borderId="9" xfId="0" applyNumberFormat="1" applyFont="1" applyBorder="1" applyAlignment="1" applyProtection="1">
      <alignment horizontal="center" vertical="center" shrinkToFit="1"/>
      <protection locked="0"/>
    </xf>
    <xf numFmtId="177" fontId="30" fillId="0" borderId="10" xfId="0" applyNumberFormat="1" applyFont="1" applyBorder="1" applyAlignment="1" applyProtection="1">
      <alignment horizontal="center" vertical="center" shrinkToFit="1"/>
      <protection locked="0"/>
    </xf>
    <xf numFmtId="0" fontId="73" fillId="0" borderId="0" xfId="0" applyFont="1">
      <alignment vertical="center"/>
    </xf>
    <xf numFmtId="0" fontId="34" fillId="2" borderId="85" xfId="0" applyFont="1" applyFill="1" applyBorder="1" applyAlignment="1" applyProtection="1">
      <alignment horizontal="center" vertical="center"/>
      <protection locked="0"/>
    </xf>
    <xf numFmtId="0" fontId="34" fillId="2" borderId="86" xfId="0" applyFont="1" applyFill="1" applyBorder="1" applyAlignment="1" applyProtection="1">
      <alignment horizontal="center" vertical="center"/>
      <protection locked="0"/>
    </xf>
    <xf numFmtId="0" fontId="34" fillId="2" borderId="87" xfId="0" applyFont="1" applyFill="1" applyBorder="1" applyAlignment="1" applyProtection="1">
      <alignment horizontal="center" vertical="center"/>
      <protection locked="0"/>
    </xf>
    <xf numFmtId="0" fontId="63" fillId="0" borderId="15" xfId="6" applyFont="1" applyBorder="1">
      <alignment vertical="center"/>
    </xf>
    <xf numFmtId="0" fontId="64" fillId="0" borderId="13" xfId="6" applyFont="1" applyBorder="1">
      <alignment vertical="center"/>
    </xf>
    <xf numFmtId="0" fontId="40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63" fillId="0" borderId="12" xfId="6" applyFont="1" applyBorder="1" applyAlignment="1">
      <alignment horizontal="center" vertical="center"/>
    </xf>
    <xf numFmtId="0" fontId="63" fillId="0" borderId="15" xfId="6" applyFont="1" applyBorder="1" applyAlignment="1">
      <alignment horizontal="center" vertical="center"/>
    </xf>
    <xf numFmtId="0" fontId="63" fillId="0" borderId="16" xfId="6" applyFont="1" applyBorder="1" applyAlignment="1">
      <alignment horizontal="center" vertical="top"/>
    </xf>
    <xf numFmtId="0" fontId="63" fillId="0" borderId="17" xfId="6" applyFont="1" applyBorder="1" applyAlignment="1">
      <alignment horizontal="center" vertical="top"/>
    </xf>
    <xf numFmtId="0" fontId="61" fillId="0" borderId="0" xfId="0" applyFont="1" applyAlignment="1">
      <alignment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34" fillId="0" borderId="89" xfId="0" applyFont="1" applyBorder="1" applyAlignment="1" applyProtection="1">
      <alignment horizontal="center" vertical="center"/>
      <protection locked="0"/>
    </xf>
    <xf numFmtId="0" fontId="34" fillId="0" borderId="90" xfId="0" applyFont="1" applyBorder="1" applyAlignment="1" applyProtection="1">
      <alignment horizontal="center" vertical="center"/>
      <protection locked="0"/>
    </xf>
    <xf numFmtId="0" fontId="34" fillId="0" borderId="91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>
      <alignment horizontal="center" vertical="center"/>
    </xf>
    <xf numFmtId="0" fontId="30" fillId="0" borderId="35" xfId="0" applyFont="1" applyBorder="1" applyAlignment="1">
      <alignment horizontal="distributed" vertical="center" indent="1"/>
    </xf>
    <xf numFmtId="0" fontId="30" fillId="0" borderId="30" xfId="0" applyFont="1" applyBorder="1" applyAlignment="1">
      <alignment horizontal="distributed" vertical="center" indent="1"/>
    </xf>
    <xf numFmtId="0" fontId="36" fillId="5" borderId="24" xfId="0" applyFont="1" applyFill="1" applyBorder="1" applyAlignment="1" applyProtection="1">
      <alignment horizontal="center" vertical="center"/>
      <protection locked="0"/>
    </xf>
    <xf numFmtId="0" fontId="36" fillId="5" borderId="32" xfId="0" applyFont="1" applyFill="1" applyBorder="1" applyAlignment="1" applyProtection="1">
      <alignment horizontal="center" vertical="center"/>
      <protection locked="0"/>
    </xf>
    <xf numFmtId="0" fontId="36" fillId="5" borderId="22" xfId="0" applyFont="1" applyFill="1" applyBorder="1" applyAlignment="1" applyProtection="1">
      <alignment horizontal="center" vertical="center"/>
      <protection locked="0"/>
    </xf>
    <xf numFmtId="0" fontId="30" fillId="0" borderId="33" xfId="0" applyFont="1" applyBorder="1" applyAlignment="1">
      <alignment horizontal="distributed" vertical="center" indent="1"/>
    </xf>
    <xf numFmtId="0" fontId="30" fillId="0" borderId="34" xfId="0" applyFont="1" applyBorder="1" applyAlignment="1">
      <alignment horizontal="distributed" vertical="center" indent="1"/>
    </xf>
    <xf numFmtId="0" fontId="30" fillId="0" borderId="23" xfId="0" applyFont="1" applyBorder="1" applyAlignment="1">
      <alignment horizontal="distributed" vertical="center" indent="1"/>
    </xf>
    <xf numFmtId="0" fontId="30" fillId="0" borderId="21" xfId="0" applyFont="1" applyBorder="1" applyAlignment="1">
      <alignment horizontal="distributed" vertical="center" indent="1"/>
    </xf>
    <xf numFmtId="0" fontId="36" fillId="5" borderId="18" xfId="0" applyFont="1" applyFill="1" applyBorder="1" applyAlignment="1" applyProtection="1">
      <alignment horizontal="center" vertical="center"/>
      <protection locked="0"/>
    </xf>
    <xf numFmtId="0" fontId="36" fillId="5" borderId="31" xfId="0" applyFont="1" applyFill="1" applyBorder="1" applyAlignment="1" applyProtection="1">
      <alignment horizontal="center" vertical="center"/>
      <protection locked="0"/>
    </xf>
    <xf numFmtId="0" fontId="36" fillId="5" borderId="29" xfId="0" applyFont="1" applyFill="1" applyBorder="1" applyAlignment="1" applyProtection="1">
      <alignment horizontal="center" vertical="center"/>
      <protection locked="0"/>
    </xf>
    <xf numFmtId="0" fontId="36" fillId="5" borderId="12" xfId="0" applyFont="1" applyFill="1" applyBorder="1" applyAlignment="1" applyProtection="1">
      <alignment horizontal="center" vertical="center"/>
      <protection locked="0"/>
    </xf>
    <xf numFmtId="0" fontId="36" fillId="5" borderId="15" xfId="0" applyFont="1" applyFill="1" applyBorder="1" applyAlignment="1" applyProtection="1">
      <alignment horizontal="center" vertical="center"/>
      <protection locked="0"/>
    </xf>
    <xf numFmtId="0" fontId="36" fillId="5" borderId="13" xfId="0" applyFont="1" applyFill="1" applyBorder="1" applyAlignment="1" applyProtection="1">
      <alignment horizontal="center" vertical="center"/>
      <protection locked="0"/>
    </xf>
    <xf numFmtId="0" fontId="30" fillId="0" borderId="60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 wrapText="1"/>
    </xf>
    <xf numFmtId="56" fontId="34" fillId="2" borderId="12" xfId="0" applyNumberFormat="1" applyFont="1" applyFill="1" applyBorder="1" applyAlignment="1">
      <alignment horizontal="center" vertical="center"/>
    </xf>
    <xf numFmtId="56" fontId="34" fillId="2" borderId="16" xfId="0" applyNumberFormat="1" applyFont="1" applyFill="1" applyBorder="1" applyAlignment="1">
      <alignment horizontal="center" vertical="center"/>
    </xf>
    <xf numFmtId="56" fontId="34" fillId="2" borderId="14" xfId="0" applyNumberFormat="1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56" fontId="34" fillId="0" borderId="0" xfId="0" applyNumberFormat="1" applyFont="1" applyAlignment="1">
      <alignment horizontal="center" vertical="center"/>
    </xf>
    <xf numFmtId="56" fontId="34" fillId="0" borderId="17" xfId="0" applyNumberFormat="1" applyFont="1" applyBorder="1" applyAlignment="1">
      <alignment horizontal="center" vertical="center"/>
    </xf>
    <xf numFmtId="179" fontId="44" fillId="2" borderId="44" xfId="0" applyNumberFormat="1" applyFont="1" applyFill="1" applyBorder="1" applyAlignment="1">
      <alignment horizontal="center" vertical="center"/>
    </xf>
    <xf numFmtId="179" fontId="44" fillId="2" borderId="46" xfId="0" applyNumberFormat="1" applyFont="1" applyFill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56" fillId="0" borderId="18" xfId="0" applyFont="1" applyBorder="1" applyAlignment="1">
      <alignment horizontal="center" vertical="center"/>
    </xf>
    <xf numFmtId="0" fontId="56" fillId="0" borderId="29" xfId="0" applyFont="1" applyBorder="1" applyAlignment="1">
      <alignment horizontal="center" vertical="center"/>
    </xf>
    <xf numFmtId="0" fontId="57" fillId="0" borderId="48" xfId="0" applyFont="1" applyBorder="1" applyAlignment="1">
      <alignment horizontal="center" vertical="center" wrapText="1"/>
    </xf>
    <xf numFmtId="0" fontId="57" fillId="0" borderId="76" xfId="0" applyFont="1" applyBorder="1" applyAlignment="1">
      <alignment horizontal="center" vertical="center" wrapText="1"/>
    </xf>
    <xf numFmtId="0" fontId="58" fillId="0" borderId="18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7" fillId="0" borderId="48" xfId="0" applyFont="1" applyBorder="1" applyAlignment="1">
      <alignment horizontal="center" vertical="center"/>
    </xf>
    <xf numFmtId="0" fontId="57" fillId="0" borderId="76" xfId="0" applyFont="1" applyBorder="1" applyAlignment="1">
      <alignment horizontal="center" vertical="center"/>
    </xf>
    <xf numFmtId="0" fontId="29" fillId="0" borderId="0" xfId="1" applyAlignment="1">
      <alignment horizontal="center" vertical="center"/>
    </xf>
    <xf numFmtId="0" fontId="42" fillId="4" borderId="0" xfId="1" applyFont="1" applyFill="1" applyAlignment="1">
      <alignment horizontal="center" vertical="center"/>
    </xf>
    <xf numFmtId="0" fontId="25" fillId="0" borderId="0" xfId="1" applyFont="1" applyAlignment="1">
      <alignment horizontal="distributed" vertical="center" indent="8" shrinkToFit="1"/>
    </xf>
    <xf numFmtId="0" fontId="13" fillId="0" borderId="0" xfId="1" applyFont="1" applyAlignment="1">
      <alignment horizontal="center" vertical="center" shrinkToFit="1"/>
    </xf>
    <xf numFmtId="0" fontId="11" fillId="0" borderId="32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9" fillId="0" borderId="38" xfId="1" applyFont="1" applyBorder="1" applyAlignment="1">
      <alignment horizontal="center" vertical="center" shrinkToFit="1"/>
    </xf>
    <xf numFmtId="0" fontId="19" fillId="0" borderId="20" xfId="1" applyFont="1" applyBorder="1" applyAlignment="1">
      <alignment horizontal="center" vertical="center" shrinkToFit="1"/>
    </xf>
    <xf numFmtId="0" fontId="59" fillId="0" borderId="44" xfId="0" applyFont="1" applyBorder="1" applyAlignment="1">
      <alignment horizontal="center" vertical="center"/>
    </xf>
    <xf numFmtId="0" fontId="59" fillId="0" borderId="46" xfId="0" applyFont="1" applyBorder="1" applyAlignment="1">
      <alignment horizontal="center" vertical="center"/>
    </xf>
    <xf numFmtId="176" fontId="23" fillId="0" borderId="0" xfId="1" applyNumberFormat="1" applyFont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45" xfId="1" applyFont="1" applyBorder="1" applyAlignment="1">
      <alignment horizontal="center" vertical="center"/>
    </xf>
    <xf numFmtId="0" fontId="54" fillId="0" borderId="24" xfId="1" applyFont="1" applyBorder="1" applyAlignment="1">
      <alignment horizontal="distributed" vertical="center" indent="2"/>
    </xf>
    <xf numFmtId="0" fontId="54" fillId="0" borderId="32" xfId="1" applyFont="1" applyBorder="1" applyAlignment="1">
      <alignment horizontal="distributed" vertical="center" indent="2"/>
    </xf>
    <xf numFmtId="0" fontId="54" fillId="0" borderId="41" xfId="1" applyFont="1" applyBorder="1" applyAlignment="1">
      <alignment horizontal="distributed" vertical="center" indent="2"/>
    </xf>
    <xf numFmtId="5" fontId="21" fillId="0" borderId="62" xfId="1" applyNumberFormat="1" applyFont="1" applyBorder="1" applyAlignment="1">
      <alignment horizontal="center" vertical="center"/>
    </xf>
    <xf numFmtId="5" fontId="21" fillId="0" borderId="69" xfId="1" applyNumberFormat="1" applyFont="1" applyBorder="1" applyAlignment="1">
      <alignment horizontal="center" vertical="center"/>
    </xf>
    <xf numFmtId="0" fontId="57" fillId="0" borderId="48" xfId="0" applyFont="1" applyBorder="1" applyAlignment="1" applyProtection="1">
      <alignment horizontal="center" vertical="center"/>
      <protection locked="0"/>
    </xf>
    <xf numFmtId="0" fontId="57" fillId="0" borderId="76" xfId="0" applyFont="1" applyBorder="1" applyAlignment="1" applyProtection="1">
      <alignment horizontal="center" vertical="center"/>
      <protection locked="0"/>
    </xf>
  </cellXfs>
  <cellStyles count="12">
    <cellStyle name="標準" xfId="0" builtinId="0"/>
    <cellStyle name="標準 2" xfId="1" xr:uid="{00000000-0005-0000-0000-000001000000}"/>
    <cellStyle name="標準 2 2" xfId="6" xr:uid="{00000000-0005-0000-0000-000002000000}"/>
    <cellStyle name="標準 2 2 2" xfId="8" xr:uid="{00000000-0005-0000-0000-000003000000}"/>
    <cellStyle name="標準 3" xfId="2" xr:uid="{00000000-0005-0000-0000-000004000000}"/>
    <cellStyle name="標準 3 2" xfId="11" xr:uid="{00000000-0005-0000-0000-000005000000}"/>
    <cellStyle name="標準 4" xfId="3" xr:uid="{00000000-0005-0000-0000-000006000000}"/>
    <cellStyle name="標準 5" xfId="4" xr:uid="{00000000-0005-0000-0000-000007000000}"/>
    <cellStyle name="標準 5 2" xfId="5" xr:uid="{00000000-0005-0000-0000-000008000000}"/>
    <cellStyle name="標準 6" xfId="7" xr:uid="{00000000-0005-0000-0000-000009000000}"/>
    <cellStyle name="標準 6 2" xfId="9" xr:uid="{00000000-0005-0000-0000-00000A000000}"/>
    <cellStyle name="標準 7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2887;&#21729;\&#24179;&#37326;\&#12426;&#12367;&#12376;&#12423;&#12358;\&#21517;&#21476;&#23627;&#25903;&#37096;\2014\Users\KATSUMI\Downloads\2014&#21517;&#21476;&#23627;&#22320;&#21306;&#30003;&#12375;&#36796;&#12415;&#12501;&#12449;&#12452;&#12523;&#35352;&#20837;&#2036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ichi-rk.jp/photo/&#31532;&#65297;&#22238;&#21517;&#21476;&#23627;&#22320;&#21306;&#29992;&#65301;&#65296;&#20154;&#2999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ER\Desktop\2016rikujyoukyousitu_youkou_m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2467;&#12500;&#12540;2012nagoyatiku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人数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人数"/>
      <sheetName val="Sheet3"/>
      <sheetName val="Sheet4"/>
      <sheetName val="Sheet5"/>
      <sheetName val="Sheet6"/>
    </sheetNames>
    <sheetDataSet>
      <sheetData sheetId="0">
        <row r="13">
          <cell r="R13" t="str">
            <v>○</v>
          </cell>
          <cell r="S13" t="str">
            <v>男</v>
          </cell>
          <cell r="T13" t="str">
            <v>100m</v>
          </cell>
        </row>
        <row r="14">
          <cell r="S14" t="str">
            <v>女</v>
          </cell>
          <cell r="T14" t="str">
            <v>200m</v>
          </cell>
        </row>
        <row r="15">
          <cell r="T15" t="str">
            <v>400m</v>
          </cell>
        </row>
        <row r="16">
          <cell r="T16" t="str">
            <v>800m</v>
          </cell>
        </row>
        <row r="17">
          <cell r="T17" t="str">
            <v>1500m</v>
          </cell>
        </row>
        <row r="18">
          <cell r="T18" t="str">
            <v>5000m</v>
          </cell>
        </row>
        <row r="19">
          <cell r="T19" t="str">
            <v>110mH</v>
          </cell>
        </row>
        <row r="20">
          <cell r="T20" t="str">
            <v>400mH</v>
          </cell>
        </row>
        <row r="21">
          <cell r="T21" t="str">
            <v>3000mSC</v>
          </cell>
        </row>
        <row r="22">
          <cell r="T22" t="str">
            <v>5000mW</v>
          </cell>
        </row>
        <row r="23">
          <cell r="T23" t="str">
            <v>走高跳</v>
          </cell>
        </row>
        <row r="24">
          <cell r="T24" t="str">
            <v>走幅跳</v>
          </cell>
        </row>
        <row r="25">
          <cell r="T25" t="str">
            <v>三段跳</v>
          </cell>
        </row>
        <row r="26">
          <cell r="T26" t="str">
            <v>砲丸投</v>
          </cell>
        </row>
        <row r="27">
          <cell r="T27" t="str">
            <v>高校砲丸投</v>
          </cell>
        </row>
        <row r="28">
          <cell r="T28" t="str">
            <v>円盤投</v>
          </cell>
        </row>
        <row r="29">
          <cell r="T29" t="str">
            <v>高校円盤投</v>
          </cell>
        </row>
        <row r="30">
          <cell r="T30" t="str">
            <v>ﾊﾝﾏｰ投</v>
          </cell>
        </row>
        <row r="31">
          <cell r="T31" t="str">
            <v>高校ﾊﾝﾏｰ投</v>
          </cell>
        </row>
        <row r="32">
          <cell r="T32" t="str">
            <v>やり投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陸上教室28"/>
      <sheetName val="一覧表"/>
      <sheetName val="個人表"/>
      <sheetName val="その他"/>
    </sheetNames>
    <sheetDataSet>
      <sheetData sheetId="0"/>
      <sheetData sheetId="1"/>
      <sheetData sheetId="2">
        <row r="5">
          <cell r="V5" t="str">
            <v>男</v>
          </cell>
        </row>
        <row r="6">
          <cell r="V6" t="str">
            <v>女</v>
          </cell>
        </row>
        <row r="7">
          <cell r="U7" t="str">
            <v>1年</v>
          </cell>
        </row>
        <row r="8">
          <cell r="U8" t="str">
            <v>2年</v>
          </cell>
        </row>
        <row r="9">
          <cell r="U9" t="str">
            <v>3年</v>
          </cell>
        </row>
        <row r="10">
          <cell r="U10" t="str">
            <v>4年</v>
          </cell>
        </row>
        <row r="11">
          <cell r="U11" t="str">
            <v>5年</v>
          </cell>
        </row>
        <row r="12">
          <cell r="U12" t="str">
            <v>6年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人数"/>
      <sheetName val="Sheet3"/>
      <sheetName val="Sheet4"/>
      <sheetName val="Sheet5"/>
      <sheetName val="Sheet6"/>
    </sheetNames>
    <sheetDataSet>
      <sheetData sheetId="0">
        <row r="13">
          <cell r="T13" t="str">
            <v>100m</v>
          </cell>
          <cell r="U13" t="str">
            <v>100m</v>
          </cell>
        </row>
        <row r="14">
          <cell r="T14" t="str">
            <v>200m</v>
          </cell>
          <cell r="U14" t="str">
            <v>200m</v>
          </cell>
        </row>
        <row r="15">
          <cell r="T15" t="str">
            <v>400m</v>
          </cell>
          <cell r="U15" t="str">
            <v>400m</v>
          </cell>
        </row>
        <row r="16">
          <cell r="T16" t="str">
            <v>800m</v>
          </cell>
          <cell r="U16" t="str">
            <v>800m</v>
          </cell>
        </row>
        <row r="17">
          <cell r="T17" t="str">
            <v>1500m</v>
          </cell>
          <cell r="U17" t="str">
            <v>1500m</v>
          </cell>
        </row>
        <row r="18">
          <cell r="T18" t="str">
            <v>5000m</v>
          </cell>
          <cell r="U18" t="str">
            <v>3000m</v>
          </cell>
        </row>
        <row r="19">
          <cell r="T19" t="str">
            <v>110mH</v>
          </cell>
          <cell r="U19" t="str">
            <v>100mH</v>
          </cell>
        </row>
        <row r="20">
          <cell r="T20" t="str">
            <v>400mH</v>
          </cell>
          <cell r="U20" t="str">
            <v>400mH</v>
          </cell>
        </row>
        <row r="21">
          <cell r="T21" t="str">
            <v>3000mSC</v>
          </cell>
          <cell r="U21" t="str">
            <v>5000mW</v>
          </cell>
        </row>
        <row r="22">
          <cell r="T22" t="str">
            <v>5000mW</v>
          </cell>
          <cell r="U22" t="str">
            <v>走高跳</v>
          </cell>
        </row>
        <row r="23">
          <cell r="T23" t="str">
            <v>走高跳</v>
          </cell>
          <cell r="U23" t="str">
            <v>走幅跳</v>
          </cell>
        </row>
        <row r="24">
          <cell r="T24" t="str">
            <v>走幅跳</v>
          </cell>
          <cell r="U24" t="str">
            <v>三段跳</v>
          </cell>
        </row>
        <row r="25">
          <cell r="T25" t="str">
            <v>三段跳</v>
          </cell>
          <cell r="U25" t="str">
            <v>砲丸投</v>
          </cell>
        </row>
        <row r="26">
          <cell r="T26" t="str">
            <v>砲丸投</v>
          </cell>
          <cell r="U26" t="str">
            <v>円盤投</v>
          </cell>
        </row>
        <row r="27">
          <cell r="T27" t="str">
            <v>高校砲丸投</v>
          </cell>
          <cell r="U27" t="str">
            <v>ﾊﾝﾏｰ投</v>
          </cell>
        </row>
        <row r="28">
          <cell r="T28" t="str">
            <v>円盤投</v>
          </cell>
          <cell r="U28" t="str">
            <v>やり投</v>
          </cell>
        </row>
        <row r="29">
          <cell r="T29" t="str">
            <v>高校円盤投</v>
          </cell>
        </row>
        <row r="30">
          <cell r="T30" t="str">
            <v>ﾊﾝﾏｰ投</v>
          </cell>
        </row>
        <row r="31">
          <cell r="T31" t="str">
            <v>高校ﾊﾝﾏｰ投</v>
          </cell>
        </row>
        <row r="32">
          <cell r="T32" t="str">
            <v>やり投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39"/>
  <sheetViews>
    <sheetView showGridLines="0" tabSelected="1" workbookViewId="0">
      <selection activeCell="A2" sqref="A2:N2"/>
    </sheetView>
  </sheetViews>
  <sheetFormatPr defaultColWidth="9" defaultRowHeight="13.5"/>
  <cols>
    <col min="1" max="1" width="17.875" style="5" customWidth="1"/>
    <col min="2" max="3" width="9" style="5"/>
    <col min="4" max="4" width="9" style="5" customWidth="1"/>
    <col min="5" max="6" width="9" style="5"/>
    <col min="7" max="7" width="13.625" style="5" customWidth="1"/>
    <col min="8" max="8" width="9.125" style="5" customWidth="1"/>
    <col min="9" max="16384" width="9" style="5"/>
  </cols>
  <sheetData>
    <row r="1" spans="1:18" ht="24">
      <c r="A1" s="185" t="s">
        <v>166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</row>
    <row r="2" spans="1:18" ht="16.5" customHeight="1" thickBot="1">
      <c r="A2" s="186" t="s">
        <v>21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8" ht="19.5" customHeight="1" thickTop="1">
      <c r="B3" s="184"/>
      <c r="C3" s="184"/>
      <c r="D3" s="184"/>
      <c r="E3" s="184"/>
      <c r="F3" s="184"/>
      <c r="G3" s="184"/>
      <c r="H3" s="184"/>
      <c r="J3" s="192" t="s">
        <v>147</v>
      </c>
      <c r="K3" s="193"/>
      <c r="L3" s="193"/>
      <c r="M3" s="194"/>
    </row>
    <row r="4" spans="1:18" ht="18.75" customHeight="1" thickBot="1">
      <c r="B4" s="45" t="s">
        <v>63</v>
      </c>
      <c r="C4" s="43"/>
      <c r="D4" s="43"/>
      <c r="E4" s="43"/>
      <c r="F4" s="43"/>
      <c r="G4" s="43"/>
      <c r="H4" s="43"/>
      <c r="I4" s="43"/>
      <c r="J4" s="195"/>
      <c r="K4" s="196"/>
      <c r="L4" s="196"/>
      <c r="M4" s="197"/>
    </row>
    <row r="5" spans="1:18" ht="42.75" customHeight="1" thickTop="1">
      <c r="A5" s="155" t="s">
        <v>162</v>
      </c>
      <c r="B5" s="45"/>
      <c r="C5" s="43"/>
      <c r="D5" s="43"/>
      <c r="E5" s="43"/>
      <c r="F5" s="43"/>
      <c r="G5" s="43"/>
      <c r="H5" s="43"/>
      <c r="I5" s="43"/>
      <c r="J5" s="154"/>
      <c r="K5" s="154"/>
      <c r="L5" s="154"/>
      <c r="M5" s="154"/>
    </row>
    <row r="6" spans="1:18" ht="72" customHeight="1">
      <c r="A6" s="191" t="s">
        <v>101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</row>
    <row r="7" spans="1:18" ht="60" customHeight="1">
      <c r="A7" s="157" t="s">
        <v>163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18" ht="60" customHeight="1">
      <c r="A8" s="178" t="s">
        <v>144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18" ht="30.75" customHeight="1">
      <c r="A9" s="2" t="s">
        <v>23</v>
      </c>
      <c r="B9" s="5" t="s">
        <v>64</v>
      </c>
    </row>
    <row r="10" spans="1:18" ht="16.5" customHeight="1">
      <c r="A10" s="2"/>
      <c r="B10" s="5" t="s">
        <v>67</v>
      </c>
    </row>
    <row r="11" spans="1:18" ht="16.5" customHeight="1">
      <c r="A11" s="6" t="s">
        <v>18</v>
      </c>
      <c r="B11" s="25" t="s">
        <v>27</v>
      </c>
      <c r="C11" s="8"/>
      <c r="D11" s="8"/>
      <c r="E11" s="8"/>
      <c r="F11" s="8"/>
      <c r="G11" s="8"/>
      <c r="H11" s="8"/>
      <c r="I11" s="8"/>
    </row>
    <row r="12" spans="1:18" ht="16.5" customHeight="1">
      <c r="A12" s="6" t="s">
        <v>28</v>
      </c>
      <c r="B12" s="5" t="s">
        <v>70</v>
      </c>
    </row>
    <row r="13" spans="1:18" ht="16.5" customHeight="1">
      <c r="A13" s="6" t="s">
        <v>19</v>
      </c>
      <c r="B13" s="5" t="s">
        <v>72</v>
      </c>
    </row>
    <row r="14" spans="1:18" ht="16.5" customHeight="1">
      <c r="A14" s="6" t="s">
        <v>129</v>
      </c>
      <c r="B14" s="5" t="s">
        <v>142</v>
      </c>
    </row>
    <row r="15" spans="1:18" ht="16.5" customHeight="1">
      <c r="A15" s="7" t="s">
        <v>17</v>
      </c>
    </row>
    <row r="16" spans="1:18" ht="41.25" customHeight="1">
      <c r="A16" s="2" t="s">
        <v>77</v>
      </c>
      <c r="C16" s="36" t="s">
        <v>80</v>
      </c>
      <c r="D16" s="114" t="s">
        <v>79</v>
      </c>
      <c r="E16" s="35"/>
    </row>
    <row r="17" spans="1:14" ht="41.25" customHeight="1">
      <c r="A17" s="7" t="s">
        <v>17</v>
      </c>
      <c r="B17" s="5" t="s">
        <v>29</v>
      </c>
    </row>
    <row r="18" spans="1:14" ht="16.5" customHeight="1" thickBot="1">
      <c r="A18" s="7" t="s">
        <v>17</v>
      </c>
      <c r="B18" s="5" t="s">
        <v>69</v>
      </c>
    </row>
    <row r="19" spans="1:14" s="121" customFormat="1" ht="27.75" customHeight="1">
      <c r="A19" s="159" t="s">
        <v>140</v>
      </c>
      <c r="B19" s="122"/>
      <c r="C19" s="123" t="s">
        <v>105</v>
      </c>
      <c r="D19" s="124"/>
      <c r="E19" s="124"/>
      <c r="F19" s="125" t="s">
        <v>164</v>
      </c>
      <c r="G19" s="125"/>
      <c r="H19" s="125"/>
      <c r="I19" s="125"/>
      <c r="J19" s="125"/>
      <c r="K19" s="125"/>
      <c r="L19" s="125"/>
      <c r="M19" s="126"/>
      <c r="N19" s="122"/>
    </row>
    <row r="20" spans="1:14" s="121" customFormat="1" ht="39" customHeight="1">
      <c r="A20" s="7" t="s">
        <v>17</v>
      </c>
      <c r="B20" s="120"/>
      <c r="C20" s="127" t="s">
        <v>106</v>
      </c>
      <c r="D20" s="120"/>
      <c r="E20" s="120"/>
      <c r="F20" s="120"/>
      <c r="G20" s="120"/>
      <c r="H20" s="120"/>
      <c r="I20" s="120"/>
      <c r="J20" s="120"/>
      <c r="K20" s="120"/>
      <c r="L20" s="120"/>
      <c r="M20" s="128"/>
      <c r="N20" s="120"/>
    </row>
    <row r="21" spans="1:14" s="121" customFormat="1" ht="24" customHeight="1">
      <c r="A21" s="122"/>
      <c r="B21" s="122"/>
      <c r="C21" s="129"/>
      <c r="D21" s="122"/>
      <c r="E21" s="122"/>
      <c r="F21" s="122"/>
      <c r="G21" s="122"/>
      <c r="H21" s="122"/>
      <c r="I21" s="122"/>
      <c r="J21" s="122"/>
      <c r="K21" s="122"/>
      <c r="L21" s="122"/>
      <c r="M21" s="130"/>
      <c r="N21" s="131"/>
    </row>
    <row r="22" spans="1:14" s="121" customFormat="1" ht="24" customHeight="1" thickBot="1">
      <c r="A22" s="7" t="s">
        <v>17</v>
      </c>
      <c r="B22" s="122"/>
      <c r="C22" s="189"/>
      <c r="D22" s="190"/>
      <c r="E22" s="160"/>
      <c r="F22" s="132"/>
      <c r="G22" s="132"/>
      <c r="H22" s="132"/>
      <c r="I22" s="132"/>
      <c r="J22" s="132"/>
      <c r="K22" s="132"/>
      <c r="L22" s="132"/>
      <c r="M22" s="133"/>
      <c r="N22" s="131"/>
    </row>
    <row r="23" spans="1:14" ht="16.5" customHeight="1">
      <c r="A23" s="2" t="s">
        <v>141</v>
      </c>
    </row>
    <row r="24" spans="1:14" ht="16.5" customHeight="1">
      <c r="A24" s="2"/>
    </row>
    <row r="25" spans="1:14" ht="16.5" customHeight="1">
      <c r="A25" s="2" t="s">
        <v>148</v>
      </c>
      <c r="C25" s="5" t="s">
        <v>149</v>
      </c>
    </row>
    <row r="26" spans="1:14" ht="16.5" customHeight="1" thickBot="1">
      <c r="A26" s="2"/>
    </row>
    <row r="27" spans="1:14" ht="29.25" customHeight="1">
      <c r="A27" s="2"/>
      <c r="B27" s="187" t="s">
        <v>150</v>
      </c>
      <c r="C27" s="188"/>
      <c r="D27" s="182" t="s">
        <v>151</v>
      </c>
      <c r="E27" s="182"/>
      <c r="F27" s="182" t="s">
        <v>152</v>
      </c>
      <c r="G27" s="182"/>
      <c r="H27" s="182" t="s">
        <v>153</v>
      </c>
      <c r="I27" s="182">
        <v>218</v>
      </c>
      <c r="J27" s="182"/>
      <c r="K27" s="182" t="s">
        <v>154</v>
      </c>
      <c r="L27" s="183"/>
      <c r="M27" s="121"/>
    </row>
    <row r="28" spans="1:14" ht="29.25" customHeight="1">
      <c r="A28" s="2"/>
      <c r="B28" s="129"/>
      <c r="C28" s="122"/>
      <c r="D28" s="122" t="s">
        <v>155</v>
      </c>
      <c r="E28" s="122"/>
      <c r="F28" s="122"/>
      <c r="G28" s="122" t="s">
        <v>156</v>
      </c>
      <c r="H28" s="122" t="s">
        <v>157</v>
      </c>
      <c r="I28" s="122"/>
      <c r="J28" s="122"/>
      <c r="K28" s="122"/>
      <c r="L28" s="130"/>
      <c r="M28" s="121"/>
    </row>
    <row r="29" spans="1:14" ht="29.25" customHeight="1">
      <c r="A29" s="2"/>
      <c r="B29" s="129"/>
      <c r="C29" s="122"/>
      <c r="D29" s="122" t="s">
        <v>158</v>
      </c>
      <c r="E29" s="122"/>
      <c r="F29" s="122"/>
      <c r="G29" s="122"/>
      <c r="H29" s="122"/>
      <c r="I29" s="122"/>
      <c r="J29" s="122"/>
      <c r="K29" s="122"/>
      <c r="L29" s="130"/>
      <c r="M29" s="131"/>
    </row>
    <row r="30" spans="1:14" ht="29.25" customHeight="1">
      <c r="A30" s="2"/>
      <c r="B30" s="129"/>
      <c r="C30" s="122"/>
      <c r="D30" s="122" t="s">
        <v>159</v>
      </c>
      <c r="E30" s="122"/>
      <c r="F30" s="122"/>
      <c r="G30" s="122"/>
      <c r="H30" s="122"/>
      <c r="I30" s="122"/>
      <c r="J30" s="122"/>
      <c r="K30" s="122"/>
      <c r="L30" s="130"/>
      <c r="M30" s="131"/>
    </row>
    <row r="31" spans="1:14" ht="29.25" customHeight="1" thickBot="1">
      <c r="A31" s="2"/>
      <c r="B31" s="189" t="s">
        <v>160</v>
      </c>
      <c r="C31" s="190"/>
      <c r="D31" s="132" t="s">
        <v>161</v>
      </c>
      <c r="E31" s="132"/>
      <c r="F31" s="132"/>
      <c r="G31" s="132"/>
      <c r="H31" s="132"/>
      <c r="I31" s="132"/>
      <c r="J31" s="132"/>
      <c r="K31" s="132"/>
      <c r="L31" s="133"/>
      <c r="M31" s="131"/>
    </row>
    <row r="32" spans="1:14" ht="16.5" customHeight="1">
      <c r="A32" s="7"/>
    </row>
    <row r="33" spans="2:10" ht="16.5" customHeight="1" thickBot="1"/>
    <row r="34" spans="2:10" ht="16.5" customHeight="1">
      <c r="B34" s="19" t="s">
        <v>20</v>
      </c>
      <c r="C34" s="20"/>
      <c r="D34" s="21"/>
      <c r="E34" s="20"/>
      <c r="F34" s="20"/>
      <c r="G34" s="20"/>
      <c r="H34" s="20"/>
      <c r="I34" s="20"/>
      <c r="J34" s="67"/>
    </row>
    <row r="35" spans="2:10" ht="16.5" customHeight="1">
      <c r="B35" s="22"/>
      <c r="J35" s="68"/>
    </row>
    <row r="36" spans="2:10" ht="30" customHeight="1">
      <c r="B36" s="22"/>
      <c r="C36" s="36" t="s">
        <v>59</v>
      </c>
      <c r="D36" s="48"/>
      <c r="E36" s="48"/>
      <c r="F36" s="48"/>
      <c r="G36" s="48"/>
      <c r="J36" s="68"/>
    </row>
    <row r="37" spans="2:10" ht="16.5" customHeight="1">
      <c r="B37" s="22"/>
      <c r="C37" s="49" t="s">
        <v>25</v>
      </c>
      <c r="J37" s="68"/>
    </row>
    <row r="38" spans="2:10" ht="16.5" customHeight="1" thickBot="1">
      <c r="B38" s="23"/>
      <c r="C38" s="24"/>
      <c r="D38" s="24"/>
      <c r="E38" s="24"/>
      <c r="F38" s="24"/>
      <c r="G38" s="24"/>
      <c r="H38" s="24"/>
      <c r="I38" s="24"/>
      <c r="J38" s="69"/>
    </row>
    <row r="39" spans="2:10" ht="18" customHeight="1"/>
  </sheetData>
  <sheetProtection selectLockedCells="1" selectUnlockedCells="1"/>
  <mergeCells count="8">
    <mergeCell ref="B3:H3"/>
    <mergeCell ref="A1:R1"/>
    <mergeCell ref="A2:N2"/>
    <mergeCell ref="B27:C27"/>
    <mergeCell ref="B31:C31"/>
    <mergeCell ref="C22:D22"/>
    <mergeCell ref="A6:R6"/>
    <mergeCell ref="J3:M4"/>
  </mergeCells>
  <phoneticPr fontId="6"/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  <pageSetUpPr fitToPage="1"/>
  </sheetPr>
  <dimension ref="A1:AQ71"/>
  <sheetViews>
    <sheetView zoomScale="106" zoomScaleNormal="106" workbookViewId="0">
      <pane ySplit="9" topLeftCell="A10" activePane="bottomLeft" state="frozen"/>
      <selection activeCell="A3" sqref="A3"/>
      <selection pane="bottomLeft" activeCell="M12" sqref="M12"/>
    </sheetView>
  </sheetViews>
  <sheetFormatPr defaultColWidth="9" defaultRowHeight="13.5"/>
  <cols>
    <col min="1" max="1" width="4.5" style="1" bestFit="1" customWidth="1"/>
    <col min="2" max="2" width="19.375" style="1" customWidth="1"/>
    <col min="3" max="3" width="17.5" style="1" customWidth="1"/>
    <col min="4" max="5" width="5.5" style="1" bestFit="1" customWidth="1"/>
    <col min="6" max="6" width="8.5" style="38" customWidth="1"/>
    <col min="7" max="7" width="8.5" style="1" customWidth="1"/>
    <col min="8" max="8" width="8.25" style="38" customWidth="1"/>
    <col min="9" max="9" width="8.5" style="38" hidden="1" customWidth="1"/>
    <col min="10" max="10" width="8.375" style="38" customWidth="1"/>
    <col min="11" max="11" width="9.75" style="38" customWidth="1"/>
    <col min="12" max="12" width="10.75" style="1" customWidth="1"/>
    <col min="13" max="15" width="11.75" style="38" customWidth="1"/>
    <col min="16" max="18" width="11.75" style="1" customWidth="1"/>
    <col min="19" max="20" width="9.25" style="1" customWidth="1"/>
    <col min="21" max="28" width="8.5" style="1" customWidth="1"/>
    <col min="29" max="29" width="10.25" style="1" customWidth="1"/>
    <col min="30" max="33" width="9" style="1" customWidth="1"/>
    <col min="34" max="34" width="13.875" style="37" customWidth="1"/>
    <col min="35" max="41" width="13.875" style="38" customWidth="1"/>
    <col min="42" max="51" width="9" style="1" customWidth="1"/>
    <col min="52" max="16384" width="9" style="1"/>
  </cols>
  <sheetData>
    <row r="1" spans="1:43" ht="27" customHeight="1" thickBot="1">
      <c r="A1" s="201" t="s">
        <v>65</v>
      </c>
      <c r="B1" s="201"/>
      <c r="C1" s="60" t="str">
        <f>注意事項!J3</f>
        <v>小学生事前用</v>
      </c>
      <c r="D1" s="156" t="s">
        <v>165</v>
      </c>
      <c r="E1" s="24"/>
      <c r="F1" s="24"/>
      <c r="G1" s="24"/>
      <c r="H1" s="24"/>
      <c r="J1" s="37"/>
      <c r="K1" s="37"/>
      <c r="Z1" s="91" t="s">
        <v>89</v>
      </c>
      <c r="AA1" s="91" t="s">
        <v>112</v>
      </c>
      <c r="AB1" s="91" t="s">
        <v>113</v>
      </c>
    </row>
    <row r="2" spans="1:43" ht="49.5" customHeight="1" thickBot="1">
      <c r="A2" s="207" t="s">
        <v>139</v>
      </c>
      <c r="B2" s="208"/>
      <c r="C2" s="211"/>
      <c r="D2" s="212"/>
      <c r="E2" s="212"/>
      <c r="F2" s="212"/>
      <c r="G2" s="212"/>
      <c r="H2" s="213"/>
      <c r="J2" s="63" t="s">
        <v>22</v>
      </c>
      <c r="K2" s="223" t="s">
        <v>145</v>
      </c>
      <c r="L2" s="223"/>
      <c r="M2" s="22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224">
        <f>L9</f>
        <v>46004</v>
      </c>
      <c r="Z2" s="80" t="s">
        <v>5</v>
      </c>
      <c r="AA2" s="80">
        <f>COUNTIF($Y10:$Y59,111)</f>
        <v>0</v>
      </c>
      <c r="AB2" s="80">
        <f>COUNTIF($Y10:$Y59,112)</f>
        <v>0</v>
      </c>
      <c r="AC2" s="226">
        <f>M9</f>
        <v>46405</v>
      </c>
      <c r="AD2" s="80" t="s">
        <v>5</v>
      </c>
      <c r="AE2" s="93">
        <f>COUNTIF(Z10:Z59,122)</f>
        <v>0</v>
      </c>
      <c r="AF2" s="94">
        <f>COUNTIF(Z10:Z59,123)</f>
        <v>0</v>
      </c>
      <c r="AG2" s="224">
        <f>N9</f>
        <v>46425</v>
      </c>
      <c r="AH2" s="80" t="s">
        <v>5</v>
      </c>
      <c r="AI2" s="80">
        <f>COUNTIF(AA10:AA59,133)</f>
        <v>0</v>
      </c>
      <c r="AJ2" s="80">
        <f>COUNTIF(AA10:AA59,134)</f>
        <v>0</v>
      </c>
      <c r="AK2" s="1"/>
      <c r="AL2" s="1"/>
      <c r="AM2" s="1"/>
      <c r="AN2" s="1"/>
      <c r="AO2" s="1"/>
    </row>
    <row r="3" spans="1:43" ht="27.75" customHeight="1" thickBot="1">
      <c r="A3" s="202" t="s">
        <v>83</v>
      </c>
      <c r="B3" s="203"/>
      <c r="C3" s="211"/>
      <c r="D3" s="212"/>
      <c r="E3" s="212"/>
      <c r="F3" s="212"/>
      <c r="G3" s="212"/>
      <c r="H3" s="213"/>
      <c r="J3" s="42" t="s">
        <v>22</v>
      </c>
      <c r="K3" s="217" t="s">
        <v>87</v>
      </c>
      <c r="L3" s="218"/>
      <c r="M3" s="218"/>
      <c r="N3" s="219"/>
      <c r="O3" s="74">
        <f>L9</f>
        <v>46004</v>
      </c>
      <c r="P3" s="74">
        <f>M9</f>
        <v>46405</v>
      </c>
      <c r="Q3" s="74">
        <f>N9</f>
        <v>46425</v>
      </c>
      <c r="R3" s="115" t="s">
        <v>103</v>
      </c>
      <c r="U3" s="76"/>
      <c r="V3" s="76"/>
      <c r="W3" s="76"/>
      <c r="X3" s="76"/>
      <c r="Y3" s="225"/>
      <c r="Z3" s="95" t="s">
        <v>90</v>
      </c>
      <c r="AA3" s="95">
        <f>COUNTIF(Y10:Y59,211)</f>
        <v>0</v>
      </c>
      <c r="AB3" s="96">
        <f>COUNTIF($Z2:$Z59,212)</f>
        <v>0</v>
      </c>
      <c r="AC3" s="226"/>
      <c r="AD3" s="95" t="s">
        <v>90</v>
      </c>
      <c r="AE3" s="97">
        <f>COUNTIF(Z10:Z59,222)</f>
        <v>0</v>
      </c>
      <c r="AF3" s="98">
        <f>COUNTIF(Z10:Z59,223)</f>
        <v>0</v>
      </c>
      <c r="AG3" s="225"/>
      <c r="AH3" s="95" t="s">
        <v>90</v>
      </c>
      <c r="AI3" s="92">
        <f>COUNTIF(AA10:AA59,233)</f>
        <v>0</v>
      </c>
      <c r="AJ3" s="92">
        <f>COUNTIF(AA10:AA59,234)</f>
        <v>0</v>
      </c>
      <c r="AK3" s="37"/>
      <c r="AL3" s="37"/>
      <c r="AM3" s="37"/>
      <c r="AN3" s="37"/>
      <c r="AO3" s="37"/>
      <c r="AP3" s="38">
        <f>COUNTIF(AH$10:AH$59,"８００円")</f>
        <v>0</v>
      </c>
    </row>
    <row r="4" spans="1:43" ht="27.75" customHeight="1" thickBot="1">
      <c r="A4" s="202" t="s">
        <v>143</v>
      </c>
      <c r="B4" s="203"/>
      <c r="C4" s="211"/>
      <c r="D4" s="212"/>
      <c r="E4" s="212"/>
      <c r="F4" s="212"/>
      <c r="G4" s="212"/>
      <c r="H4" s="213"/>
      <c r="J4" s="42" t="s">
        <v>22</v>
      </c>
      <c r="K4" s="220"/>
      <c r="L4" s="221"/>
      <c r="M4" s="221"/>
      <c r="N4" s="222"/>
      <c r="O4" s="75">
        <f>SUM(O10:O59)</f>
        <v>0</v>
      </c>
      <c r="P4" s="75">
        <f>SUM(P10:P59)</f>
        <v>0</v>
      </c>
      <c r="Q4" s="75">
        <f>SUM(Q10:Q59)</f>
        <v>0</v>
      </c>
      <c r="R4" s="75">
        <f>SUM(AK10:AK59)</f>
        <v>0</v>
      </c>
      <c r="S4" s="77"/>
      <c r="T4" s="77"/>
      <c r="U4" s="77"/>
      <c r="V4" s="77"/>
      <c r="W4" s="77"/>
      <c r="X4" s="77"/>
      <c r="AA4" s="1">
        <f>SUM(AA2:AA3)</f>
        <v>0</v>
      </c>
      <c r="AB4" s="1">
        <f t="shared" ref="AB4:AJ4" si="0">SUM(AB2:AB3)</f>
        <v>0</v>
      </c>
      <c r="AE4" s="1">
        <f t="shared" si="0"/>
        <v>0</v>
      </c>
      <c r="AF4" s="1">
        <f t="shared" si="0"/>
        <v>0</v>
      </c>
      <c r="AH4" s="1"/>
      <c r="AI4" s="1">
        <f t="shared" si="0"/>
        <v>0</v>
      </c>
      <c r="AJ4" s="1">
        <f t="shared" si="0"/>
        <v>0</v>
      </c>
      <c r="AK4" s="1"/>
      <c r="AL4" s="1"/>
      <c r="AM4" s="1"/>
      <c r="AN4" s="1"/>
      <c r="AO4" s="1"/>
      <c r="AP4" s="38">
        <f>COUNTIF(AH$10:AH$59,"１５００円")</f>
        <v>0</v>
      </c>
    </row>
    <row r="5" spans="1:43" ht="27.75" customHeight="1" thickBot="1">
      <c r="A5" s="209" t="s">
        <v>2</v>
      </c>
      <c r="B5" s="210"/>
      <c r="C5" s="214"/>
      <c r="D5" s="215"/>
      <c r="E5" s="215"/>
      <c r="F5" s="215"/>
      <c r="G5" s="215"/>
      <c r="H5" s="216"/>
      <c r="J5" s="42" t="s">
        <v>24</v>
      </c>
      <c r="K5" s="42"/>
      <c r="M5" s="1"/>
      <c r="N5" s="1"/>
      <c r="O5" s="1"/>
      <c r="AE5" s="37"/>
      <c r="AF5" s="37"/>
      <c r="AH5" s="1"/>
      <c r="AI5" s="1"/>
      <c r="AJ5" s="1"/>
      <c r="AK5" s="1"/>
      <c r="AL5" s="1"/>
      <c r="AM5" s="1"/>
      <c r="AN5" s="1"/>
      <c r="AO5" s="1"/>
      <c r="AP5" s="38">
        <f>COUNTIF(AH$10:AH$59,"２０００円")</f>
        <v>0</v>
      </c>
    </row>
    <row r="6" spans="1:43" ht="27.75" customHeight="1" thickBot="1">
      <c r="A6" s="202" t="s">
        <v>84</v>
      </c>
      <c r="B6" s="203"/>
      <c r="C6" s="204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6"/>
      <c r="Q6" s="79"/>
      <c r="R6" s="79"/>
      <c r="S6" s="79"/>
      <c r="T6" s="79"/>
      <c r="U6" s="79"/>
      <c r="V6" s="79"/>
      <c r="W6" s="79"/>
      <c r="X6" s="79"/>
      <c r="AC6" s="79"/>
      <c r="AE6" s="37"/>
      <c r="AF6" s="37"/>
      <c r="AH6" s="1"/>
      <c r="AI6" s="37"/>
      <c r="AJ6" s="37"/>
      <c r="AK6" s="37"/>
      <c r="AL6" s="37"/>
      <c r="AM6" s="37"/>
      <c r="AN6" s="37"/>
      <c r="AO6" s="37"/>
      <c r="AP6" s="38"/>
    </row>
    <row r="7" spans="1:43" ht="18.75" customHeight="1" thickBot="1">
      <c r="A7" s="2"/>
      <c r="L7" s="38"/>
      <c r="O7" s="1"/>
      <c r="AH7" s="38"/>
      <c r="AO7" s="1"/>
    </row>
    <row r="8" spans="1:43" ht="36.75" customHeight="1" thickBot="1">
      <c r="A8" s="10"/>
      <c r="B8" s="158" t="s">
        <v>49</v>
      </c>
      <c r="C8" s="158" t="s">
        <v>50</v>
      </c>
      <c r="D8" s="171" t="s">
        <v>51</v>
      </c>
      <c r="E8" s="172" t="s">
        <v>52</v>
      </c>
      <c r="F8" s="198"/>
      <c r="G8" s="199"/>
      <c r="H8" s="200"/>
      <c r="I8" s="173"/>
      <c r="J8" s="174" t="s">
        <v>104</v>
      </c>
      <c r="K8" s="175" t="s">
        <v>99</v>
      </c>
      <c r="L8" s="227" t="s">
        <v>85</v>
      </c>
      <c r="M8" s="228"/>
      <c r="N8" s="228"/>
      <c r="O8" s="229" t="s">
        <v>87</v>
      </c>
      <c r="P8" s="229"/>
      <c r="Q8" s="23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H8" s="38"/>
      <c r="AO8" s="1"/>
    </row>
    <row r="9" spans="1:43" ht="17.25" customHeight="1" thickBot="1">
      <c r="A9" s="12" t="s">
        <v>53</v>
      </c>
      <c r="B9" s="167" t="s">
        <v>54</v>
      </c>
      <c r="C9" s="167" t="s">
        <v>48</v>
      </c>
      <c r="D9" s="167" t="s">
        <v>55</v>
      </c>
      <c r="E9" s="168"/>
      <c r="F9" s="179"/>
      <c r="G9" s="180"/>
      <c r="H9" s="181"/>
      <c r="I9" s="169"/>
      <c r="J9" s="170" t="s">
        <v>71</v>
      </c>
      <c r="K9" s="170" t="s">
        <v>100</v>
      </c>
      <c r="L9" s="72">
        <v>46004</v>
      </c>
      <c r="M9" s="73">
        <v>46405</v>
      </c>
      <c r="N9" s="73">
        <v>46425</v>
      </c>
      <c r="O9" s="81">
        <f>L9</f>
        <v>46004</v>
      </c>
      <c r="P9" s="82">
        <f>M9</f>
        <v>46405</v>
      </c>
      <c r="Q9" s="83">
        <f>N9</f>
        <v>46425</v>
      </c>
      <c r="R9" s="44"/>
      <c r="S9" s="78"/>
      <c r="T9" s="44"/>
      <c r="U9" s="78"/>
      <c r="V9" s="78"/>
      <c r="W9" s="78"/>
      <c r="X9" s="78"/>
      <c r="Y9" s="72">
        <f>L9</f>
        <v>46004</v>
      </c>
      <c r="Z9" s="73">
        <f>M9</f>
        <v>46405</v>
      </c>
      <c r="AA9" s="73">
        <f>N9</f>
        <v>46425</v>
      </c>
      <c r="AB9" s="44"/>
      <c r="AG9" s="61"/>
      <c r="AH9" s="62"/>
      <c r="AO9" s="1"/>
    </row>
    <row r="10" spans="1:43" ht="17.25" customHeight="1" thickBot="1">
      <c r="A10" s="13">
        <v>1</v>
      </c>
      <c r="B10" s="15"/>
      <c r="C10" s="15"/>
      <c r="D10" s="15"/>
      <c r="E10" s="16"/>
      <c r="F10" s="161"/>
      <c r="G10" s="162"/>
      <c r="H10" s="163"/>
      <c r="I10" s="53"/>
      <c r="J10" s="46"/>
      <c r="K10" s="46"/>
      <c r="L10" s="40"/>
      <c r="M10" s="40"/>
      <c r="N10" s="40"/>
      <c r="O10" s="112" t="str">
        <f t="shared" ref="O10:O41" si="1">IF(B10="","",IF(L10="事前",400,IF(L10="当日",500,"")))</f>
        <v/>
      </c>
      <c r="P10" s="112" t="str">
        <f>IF(B10="","",IF(M10="事前",400,IF(M10="当日",500,"")))</f>
        <v/>
      </c>
      <c r="Q10" s="113" t="str">
        <f>IF(B10="","",IF(N10="事前",400,IF(N10="当日",500,"")))</f>
        <v/>
      </c>
      <c r="R10" s="86"/>
      <c r="S10" s="1">
        <v>110</v>
      </c>
      <c r="T10" s="1">
        <f>COUNTIF(J10:J59,"110")</f>
        <v>0</v>
      </c>
      <c r="U10" s="86" t="str">
        <f t="shared" ref="U10:U41" si="2">IF(D10="男",1,IF(D10="女",2,""))</f>
        <v/>
      </c>
      <c r="V10" s="86" t="str">
        <f>IF(L10="","",IF(L10="事前","11",IF(L10="当日",12,"")))</f>
        <v/>
      </c>
      <c r="W10" s="86" t="str">
        <f t="shared" ref="W10:W41" si="3">IF(M10="","",IF(M10="事前",22,IF(M10="当日",23,"")))</f>
        <v/>
      </c>
      <c r="X10" s="86" t="str">
        <f t="shared" ref="X10:X41" si="4">IF(N10="","",IF(N10="事前",33,IF(N10="当日",34,"""")))</f>
        <v/>
      </c>
      <c r="Y10" s="86" t="str">
        <f>CONCATENATE(U10,V10)</f>
        <v/>
      </c>
      <c r="Z10" s="86" t="str">
        <f>CONCATENATE(U10,W10)</f>
        <v/>
      </c>
      <c r="AA10" s="86" t="str">
        <f>CONCATENATE(U10,X10)</f>
        <v/>
      </c>
      <c r="AB10" s="71"/>
      <c r="AG10" s="39" t="str">
        <f>IF(L10="事前",600,IF(L10="当日",700,""))</f>
        <v/>
      </c>
      <c r="AH10" s="39" t="str">
        <f t="shared" ref="AH10:AH41" si="5">IF(M10="事前",600,IF(M10="当日",700,""))</f>
        <v/>
      </c>
      <c r="AI10" s="135" t="str">
        <f t="shared" ref="AI10:AI41" si="6">IF(N10="事前",600,IF(N10="当日",700,""))</f>
        <v/>
      </c>
      <c r="AJ10" s="37" t="e">
        <f>IF(#REF!="",AG10,0)</f>
        <v>#REF!</v>
      </c>
      <c r="AK10" s="37" t="str">
        <f t="shared" ref="AK10:AK41" si="7">IF(J10="","",2200)</f>
        <v/>
      </c>
      <c r="AL10" s="37" t="str">
        <f t="shared" ref="AL10:AL41" si="8">IF(J10="","",AG10)</f>
        <v/>
      </c>
      <c r="AM10" s="37" t="e">
        <f>IF(#REF!="",AH10,0)</f>
        <v>#REF!</v>
      </c>
      <c r="AN10" s="37" t="e">
        <f>IF(#REF!="",AI10,0)</f>
        <v>#REF!</v>
      </c>
      <c r="AO10" s="1"/>
      <c r="AQ10" s="1">
        <v>1</v>
      </c>
    </row>
    <row r="11" spans="1:43" ht="17.25" customHeight="1" thickBot="1">
      <c r="A11" s="13">
        <v>2</v>
      </c>
      <c r="B11" s="15"/>
      <c r="C11" s="15"/>
      <c r="D11" s="15"/>
      <c r="E11" s="16"/>
      <c r="F11" s="161"/>
      <c r="G11" s="162"/>
      <c r="H11" s="163"/>
      <c r="I11" s="53"/>
      <c r="J11" s="46"/>
      <c r="K11" s="46"/>
      <c r="L11" s="40"/>
      <c r="M11" s="40"/>
      <c r="N11" s="40"/>
      <c r="O11" s="112" t="str">
        <f t="shared" si="1"/>
        <v/>
      </c>
      <c r="P11" s="112" t="str">
        <f t="shared" ref="P11:P42" si="9">IF(A11="","",IF(M11="事前",400,IF(M11="当日",500,"")))</f>
        <v/>
      </c>
      <c r="Q11" s="113" t="str">
        <f t="shared" ref="Q11:Q42" si="10">IF(A11="","",IF(N11="事前",400,IF(N11="当日",500,"")))</f>
        <v/>
      </c>
      <c r="R11" s="86"/>
      <c r="S11" s="1">
        <v>130</v>
      </c>
      <c r="T11" s="1">
        <f>COUNTIF(J10:J59,"130")</f>
        <v>0</v>
      </c>
      <c r="U11" s="86" t="str">
        <f t="shared" si="2"/>
        <v/>
      </c>
      <c r="V11" s="86" t="str">
        <f t="shared" ref="V11:V41" si="11">IF(L11="","",IF(L11="事前","11",IF(L11="当日",12,"")))</f>
        <v/>
      </c>
      <c r="W11" s="86" t="str">
        <f t="shared" si="3"/>
        <v/>
      </c>
      <c r="X11" s="86" t="str">
        <f t="shared" si="4"/>
        <v/>
      </c>
      <c r="Y11" s="86" t="str">
        <f>CONCATENATE(U11,V11)</f>
        <v/>
      </c>
      <c r="Z11" s="86" t="str">
        <f>CONCATENATE(U11,W11)</f>
        <v/>
      </c>
      <c r="AA11" s="86" t="str">
        <f t="shared" ref="AA11" si="12">CONCATENATE(U11,X11)</f>
        <v/>
      </c>
      <c r="AB11" s="71"/>
      <c r="AD11" s="1" t="s">
        <v>60</v>
      </c>
      <c r="AF11" s="1" t="s">
        <v>5</v>
      </c>
      <c r="AG11" s="39" t="str">
        <f t="shared" ref="AG11:AG41" si="13">IF(L11="事前",600,IF(L11="当日",700,""))</f>
        <v/>
      </c>
      <c r="AH11" s="39" t="str">
        <f t="shared" si="5"/>
        <v/>
      </c>
      <c r="AI11" s="135" t="str">
        <f t="shared" si="6"/>
        <v/>
      </c>
      <c r="AJ11" s="37" t="e">
        <f>IF(#REF!="",AG11,"無料")</f>
        <v>#REF!</v>
      </c>
      <c r="AK11" s="37" t="str">
        <f t="shared" si="7"/>
        <v/>
      </c>
      <c r="AL11" s="37" t="str">
        <f t="shared" si="8"/>
        <v/>
      </c>
      <c r="AM11" s="37" t="e">
        <f>IF(#REF!="",AH11,0)</f>
        <v>#REF!</v>
      </c>
      <c r="AN11" s="37" t="e">
        <f>IF(#REF!="",AI11,0)</f>
        <v>#REF!</v>
      </c>
      <c r="AO11" s="1" t="s">
        <v>56</v>
      </c>
      <c r="AP11" s="1" t="s">
        <v>62</v>
      </c>
      <c r="AQ11" s="1">
        <v>2</v>
      </c>
    </row>
    <row r="12" spans="1:43" ht="17.25" customHeight="1" thickBot="1">
      <c r="A12" s="13">
        <v>3</v>
      </c>
      <c r="B12" s="15"/>
      <c r="C12" s="15"/>
      <c r="D12" s="15"/>
      <c r="E12" s="16"/>
      <c r="F12" s="161"/>
      <c r="G12" s="162"/>
      <c r="H12" s="163"/>
      <c r="I12" s="53"/>
      <c r="J12" s="46"/>
      <c r="K12" s="46"/>
      <c r="L12" s="40"/>
      <c r="M12" s="40"/>
      <c r="N12" s="40"/>
      <c r="O12" s="112" t="str">
        <f t="shared" si="1"/>
        <v/>
      </c>
      <c r="P12" s="112" t="str">
        <f t="shared" si="9"/>
        <v/>
      </c>
      <c r="Q12" s="113" t="str">
        <f t="shared" si="10"/>
        <v/>
      </c>
      <c r="R12" s="86"/>
      <c r="S12" s="1">
        <v>150</v>
      </c>
      <c r="T12" s="1">
        <f>COUNTIF(J10:J59,"150")</f>
        <v>0</v>
      </c>
      <c r="U12" s="86" t="str">
        <f t="shared" si="2"/>
        <v/>
      </c>
      <c r="V12" s="86" t="str">
        <f t="shared" si="11"/>
        <v/>
      </c>
      <c r="W12" s="86" t="str">
        <f t="shared" si="3"/>
        <v/>
      </c>
      <c r="X12" s="86" t="str">
        <f t="shared" si="4"/>
        <v/>
      </c>
      <c r="Y12" s="86" t="str">
        <f t="shared" ref="Y12:Y59" si="14">CONCATENATE(U12,V12)</f>
        <v/>
      </c>
      <c r="Z12" s="86" t="str">
        <f t="shared" ref="Z12:Z59" si="15">CONCATENATE(U12,W12)</f>
        <v/>
      </c>
      <c r="AA12" s="86" t="str">
        <f t="shared" ref="AA12:AA59" si="16">CONCATENATE(U12,X12)</f>
        <v/>
      </c>
      <c r="AB12" s="71"/>
      <c r="AC12" s="1" t="e">
        <f>COUNTIF(#REF!,"短 距 離")</f>
        <v>#REF!</v>
      </c>
      <c r="AD12" s="1">
        <f>COUNTIF(K10:K59,"短距離")</f>
        <v>0</v>
      </c>
      <c r="AE12" s="1" t="s">
        <v>86</v>
      </c>
      <c r="AF12" s="1" t="s">
        <v>4</v>
      </c>
      <c r="AG12" s="39" t="str">
        <f t="shared" si="13"/>
        <v/>
      </c>
      <c r="AH12" s="39" t="str">
        <f t="shared" si="5"/>
        <v/>
      </c>
      <c r="AI12" s="135" t="str">
        <f t="shared" si="6"/>
        <v/>
      </c>
      <c r="AJ12" s="37" t="e">
        <f>IF(#REF!="",AG12,"無料")</f>
        <v>#REF!</v>
      </c>
      <c r="AK12" s="37" t="str">
        <f t="shared" si="7"/>
        <v/>
      </c>
      <c r="AL12" s="37" t="str">
        <f t="shared" si="8"/>
        <v/>
      </c>
      <c r="AM12" s="37" t="e">
        <f>IF(#REF!="",AH12,0)</f>
        <v>#REF!</v>
      </c>
      <c r="AN12" s="37" t="e">
        <f>IF(#REF!="",AI12,0)</f>
        <v>#REF!</v>
      </c>
      <c r="AO12" s="1" t="s">
        <v>57</v>
      </c>
      <c r="AQ12" s="1">
        <v>3</v>
      </c>
    </row>
    <row r="13" spans="1:43" ht="17.25" customHeight="1" thickBot="1">
      <c r="A13" s="13">
        <v>4</v>
      </c>
      <c r="B13" s="134"/>
      <c r="C13" s="15"/>
      <c r="D13" s="15"/>
      <c r="E13" s="16"/>
      <c r="F13" s="161"/>
      <c r="G13" s="162"/>
      <c r="H13" s="163"/>
      <c r="I13" s="53"/>
      <c r="J13" s="46"/>
      <c r="K13" s="46"/>
      <c r="L13" s="40"/>
      <c r="M13" s="40"/>
      <c r="N13" s="40"/>
      <c r="O13" s="112" t="str">
        <f t="shared" si="1"/>
        <v/>
      </c>
      <c r="P13" s="112" t="str">
        <f t="shared" si="9"/>
        <v/>
      </c>
      <c r="Q13" s="113" t="str">
        <f t="shared" si="10"/>
        <v/>
      </c>
      <c r="R13" s="86"/>
      <c r="S13" s="1" t="s">
        <v>73</v>
      </c>
      <c r="T13" s="38">
        <f>COUNTIF(J10:J59,"S")</f>
        <v>0</v>
      </c>
      <c r="U13" s="86" t="str">
        <f t="shared" si="2"/>
        <v/>
      </c>
      <c r="V13" s="86" t="str">
        <f t="shared" si="11"/>
        <v/>
      </c>
      <c r="W13" s="86" t="str">
        <f t="shared" si="3"/>
        <v/>
      </c>
      <c r="X13" s="86" t="str">
        <f t="shared" si="4"/>
        <v/>
      </c>
      <c r="Y13" s="86" t="str">
        <f t="shared" si="14"/>
        <v/>
      </c>
      <c r="Z13" s="86" t="str">
        <f t="shared" si="15"/>
        <v/>
      </c>
      <c r="AA13" s="86" t="str">
        <f t="shared" si="16"/>
        <v/>
      </c>
      <c r="AB13" s="71"/>
      <c r="AC13" s="1" t="e">
        <f>COUNTIF(#REF!,"中長距離")</f>
        <v>#REF!</v>
      </c>
      <c r="AD13" s="1">
        <f>COUNTIF(K10:K59,"中長距離")</f>
        <v>0</v>
      </c>
      <c r="AE13" s="1" t="s">
        <v>92</v>
      </c>
      <c r="AG13" s="39" t="str">
        <f t="shared" si="13"/>
        <v/>
      </c>
      <c r="AH13" s="39" t="str">
        <f t="shared" si="5"/>
        <v/>
      </c>
      <c r="AI13" s="135" t="str">
        <f t="shared" si="6"/>
        <v/>
      </c>
      <c r="AJ13" s="37" t="e">
        <f>IF(#REF!="",AG13,"無料")</f>
        <v>#REF!</v>
      </c>
      <c r="AK13" s="37" t="str">
        <f t="shared" si="7"/>
        <v/>
      </c>
      <c r="AL13" s="37" t="str">
        <f t="shared" si="8"/>
        <v/>
      </c>
      <c r="AM13" s="37" t="e">
        <f>IF(#REF!="",AH13,0)</f>
        <v>#REF!</v>
      </c>
      <c r="AN13" s="37" t="e">
        <f>IF(#REF!="",AI13,0)</f>
        <v>#REF!</v>
      </c>
      <c r="AO13" s="1" t="s">
        <v>58</v>
      </c>
      <c r="AQ13" s="1">
        <v>4</v>
      </c>
    </row>
    <row r="14" spans="1:43" ht="17.25" customHeight="1" thickBot="1">
      <c r="A14" s="13">
        <v>5</v>
      </c>
      <c r="B14" s="15"/>
      <c r="C14" s="15"/>
      <c r="D14" s="15"/>
      <c r="E14" s="16"/>
      <c r="F14" s="161"/>
      <c r="G14" s="162"/>
      <c r="H14" s="163"/>
      <c r="I14" s="53"/>
      <c r="J14" s="46"/>
      <c r="K14" s="46"/>
      <c r="L14" s="40"/>
      <c r="M14" s="40"/>
      <c r="N14" s="40"/>
      <c r="O14" s="112" t="str">
        <f t="shared" si="1"/>
        <v/>
      </c>
      <c r="P14" s="112" t="str">
        <f t="shared" si="9"/>
        <v/>
      </c>
      <c r="Q14" s="113" t="str">
        <f t="shared" si="10"/>
        <v/>
      </c>
      <c r="R14" s="86"/>
      <c r="S14" s="1" t="s">
        <v>74</v>
      </c>
      <c r="T14" s="1">
        <f>COUNTIF(J10:J59,"M")</f>
        <v>0</v>
      </c>
      <c r="U14" s="86" t="str">
        <f t="shared" si="2"/>
        <v/>
      </c>
      <c r="V14" s="86" t="str">
        <f>IF(L14="","",IF(L14="事前","11",IF(L14="当日",12,"")))</f>
        <v/>
      </c>
      <c r="W14" s="86" t="str">
        <f t="shared" si="3"/>
        <v/>
      </c>
      <c r="X14" s="86" t="str">
        <f t="shared" si="4"/>
        <v/>
      </c>
      <c r="Y14" s="86" t="str">
        <f t="shared" si="14"/>
        <v/>
      </c>
      <c r="Z14" s="86" t="str">
        <f t="shared" si="15"/>
        <v/>
      </c>
      <c r="AA14" s="86" t="str">
        <f t="shared" si="16"/>
        <v/>
      </c>
      <c r="AB14" s="71"/>
      <c r="AC14" s="1" t="e">
        <f>COUNTIF(#REF!,"ハードル")</f>
        <v>#REF!</v>
      </c>
      <c r="AD14" s="1">
        <f>COUNTIF(K10:K59,"競歩")</f>
        <v>0</v>
      </c>
      <c r="AE14" s="1" t="s">
        <v>93</v>
      </c>
      <c r="AG14" s="39" t="str">
        <f>IF(L14="事前",600,IF(L14="当日",700,""))</f>
        <v/>
      </c>
      <c r="AH14" s="39" t="str">
        <f t="shared" si="5"/>
        <v/>
      </c>
      <c r="AI14" s="135" t="str">
        <f t="shared" si="6"/>
        <v/>
      </c>
      <c r="AJ14" s="37" t="e">
        <f>IF(#REF!="",AG14,"無料")</f>
        <v>#REF!</v>
      </c>
      <c r="AK14" s="37" t="str">
        <f t="shared" si="7"/>
        <v/>
      </c>
      <c r="AL14" s="37" t="str">
        <f t="shared" si="8"/>
        <v/>
      </c>
      <c r="AM14" s="37" t="e">
        <f>IF(#REF!="",AH14,0)</f>
        <v>#REF!</v>
      </c>
      <c r="AN14" s="37" t="e">
        <f>IF(#REF!="",AI14,0)</f>
        <v>#REF!</v>
      </c>
      <c r="AO14" s="1"/>
      <c r="AQ14" s="1">
        <v>5</v>
      </c>
    </row>
    <row r="15" spans="1:43" ht="17.25" customHeight="1" thickBot="1">
      <c r="A15" s="13">
        <v>6</v>
      </c>
      <c r="B15" s="15"/>
      <c r="C15" s="15"/>
      <c r="D15" s="15"/>
      <c r="E15" s="16"/>
      <c r="F15" s="161"/>
      <c r="G15" s="162"/>
      <c r="H15" s="163"/>
      <c r="I15" s="53"/>
      <c r="J15" s="46"/>
      <c r="K15" s="46"/>
      <c r="L15" s="40"/>
      <c r="M15" s="40"/>
      <c r="N15" s="40"/>
      <c r="O15" s="112" t="str">
        <f t="shared" si="1"/>
        <v/>
      </c>
      <c r="P15" s="112" t="str">
        <f t="shared" si="9"/>
        <v/>
      </c>
      <c r="Q15" s="113" t="str">
        <f t="shared" si="10"/>
        <v/>
      </c>
      <c r="R15" s="86"/>
      <c r="S15" s="1" t="s">
        <v>75</v>
      </c>
      <c r="T15" s="1">
        <f>COUNTIF(J10:J59,"L")</f>
        <v>0</v>
      </c>
      <c r="U15" s="86" t="str">
        <f t="shared" si="2"/>
        <v/>
      </c>
      <c r="V15" s="86" t="str">
        <f t="shared" si="11"/>
        <v/>
      </c>
      <c r="W15" s="86" t="str">
        <f t="shared" si="3"/>
        <v/>
      </c>
      <c r="X15" s="86" t="str">
        <f t="shared" si="4"/>
        <v/>
      </c>
      <c r="Y15" s="86" t="str">
        <f t="shared" si="14"/>
        <v/>
      </c>
      <c r="Z15" s="86" t="str">
        <f t="shared" si="15"/>
        <v/>
      </c>
      <c r="AA15" s="86" t="str">
        <f t="shared" si="16"/>
        <v/>
      </c>
      <c r="AB15" s="71"/>
      <c r="AC15" s="1" t="e">
        <f>COUNTIF(#REF!,"走 高 跳")</f>
        <v>#REF!</v>
      </c>
      <c r="AD15" s="1">
        <f>COUNTIF(K10:K59,"ハードル")</f>
        <v>0</v>
      </c>
      <c r="AE15" s="1" t="s">
        <v>94</v>
      </c>
      <c r="AG15" s="39" t="str">
        <f t="shared" si="13"/>
        <v/>
      </c>
      <c r="AH15" s="39" t="str">
        <f t="shared" si="5"/>
        <v/>
      </c>
      <c r="AI15" s="135" t="str">
        <f t="shared" si="6"/>
        <v/>
      </c>
      <c r="AJ15" s="37" t="e">
        <f>IF(#REF!="",AG15,"無料")</f>
        <v>#REF!</v>
      </c>
      <c r="AK15" s="37" t="str">
        <f t="shared" si="7"/>
        <v/>
      </c>
      <c r="AL15" s="37" t="str">
        <f t="shared" si="8"/>
        <v/>
      </c>
      <c r="AM15" s="37" t="e">
        <f>IF(#REF!="",AH15,0)</f>
        <v>#REF!</v>
      </c>
      <c r="AN15" s="37" t="e">
        <f>IF(#REF!="",AI15,0)</f>
        <v>#REF!</v>
      </c>
      <c r="AO15" s="1"/>
      <c r="AQ15" s="1">
        <v>6</v>
      </c>
    </row>
    <row r="16" spans="1:43" ht="17.25" customHeight="1" thickBot="1">
      <c r="A16" s="13">
        <v>7</v>
      </c>
      <c r="B16" s="15"/>
      <c r="C16" s="15"/>
      <c r="D16" s="15"/>
      <c r="E16" s="16"/>
      <c r="F16" s="161"/>
      <c r="G16" s="162"/>
      <c r="H16" s="163"/>
      <c r="I16" s="53"/>
      <c r="J16" s="46"/>
      <c r="K16" s="46"/>
      <c r="L16" s="40"/>
      <c r="M16" s="40"/>
      <c r="N16" s="40"/>
      <c r="O16" s="112" t="str">
        <f t="shared" si="1"/>
        <v/>
      </c>
      <c r="P16" s="112" t="str">
        <f t="shared" si="9"/>
        <v/>
      </c>
      <c r="Q16" s="113" t="str">
        <f t="shared" si="10"/>
        <v/>
      </c>
      <c r="R16" s="86"/>
      <c r="S16" s="1" t="s">
        <v>107</v>
      </c>
      <c r="T16" s="1">
        <f>COUNTIF(J10:J59,"XL")</f>
        <v>0</v>
      </c>
      <c r="U16" s="86" t="str">
        <f t="shared" si="2"/>
        <v/>
      </c>
      <c r="V16" s="86" t="str">
        <f t="shared" si="11"/>
        <v/>
      </c>
      <c r="W16" s="86" t="str">
        <f t="shared" si="3"/>
        <v/>
      </c>
      <c r="X16" s="86" t="str">
        <f t="shared" si="4"/>
        <v/>
      </c>
      <c r="Y16" s="86" t="str">
        <f t="shared" si="14"/>
        <v/>
      </c>
      <c r="Z16" s="86" t="str">
        <f t="shared" si="15"/>
        <v/>
      </c>
      <c r="AA16" s="86" t="str">
        <f t="shared" si="16"/>
        <v/>
      </c>
      <c r="AB16" s="71"/>
      <c r="AC16" s="1" t="e">
        <f>COUNTIF(#REF!,"棒 高 跳")</f>
        <v>#REF!</v>
      </c>
      <c r="AD16" s="1">
        <f>COUNTIF(K10:K59,"走高跳")</f>
        <v>0</v>
      </c>
      <c r="AE16" s="1" t="s">
        <v>98</v>
      </c>
      <c r="AF16" s="1">
        <v>110</v>
      </c>
      <c r="AG16" s="39" t="str">
        <f t="shared" si="13"/>
        <v/>
      </c>
      <c r="AH16" s="39" t="str">
        <f t="shared" si="5"/>
        <v/>
      </c>
      <c r="AI16" s="135" t="str">
        <f t="shared" si="6"/>
        <v/>
      </c>
      <c r="AJ16" s="37" t="e">
        <f>IF(#REF!="",AG16,"無料")</f>
        <v>#REF!</v>
      </c>
      <c r="AK16" s="37" t="str">
        <f t="shared" si="7"/>
        <v/>
      </c>
      <c r="AL16" s="37" t="str">
        <f t="shared" si="8"/>
        <v/>
      </c>
      <c r="AM16" s="37" t="e">
        <f>IF(#REF!="",AH16,0)</f>
        <v>#REF!</v>
      </c>
      <c r="AN16" s="37" t="e">
        <f>IF(#REF!="",AI16,0)</f>
        <v>#REF!</v>
      </c>
      <c r="AO16" s="1"/>
      <c r="AQ16" s="1">
        <v>7</v>
      </c>
    </row>
    <row r="17" spans="1:43" ht="17.25" customHeight="1" thickBot="1">
      <c r="A17" s="13">
        <v>8</v>
      </c>
      <c r="B17" s="15"/>
      <c r="C17" s="15"/>
      <c r="D17" s="15"/>
      <c r="E17" s="16"/>
      <c r="F17" s="161"/>
      <c r="G17" s="162"/>
      <c r="H17" s="163"/>
      <c r="I17" s="53"/>
      <c r="J17" s="46"/>
      <c r="K17" s="46"/>
      <c r="L17" s="40"/>
      <c r="M17" s="40"/>
      <c r="N17" s="40"/>
      <c r="O17" s="112" t="str">
        <f t="shared" si="1"/>
        <v/>
      </c>
      <c r="P17" s="112" t="str">
        <f t="shared" si="9"/>
        <v/>
      </c>
      <c r="Q17" s="113" t="str">
        <f t="shared" si="10"/>
        <v/>
      </c>
      <c r="R17" s="86"/>
      <c r="S17" s="1" t="s">
        <v>108</v>
      </c>
      <c r="T17" s="1">
        <f>COUNTIF(J10:J59,"2XL")</f>
        <v>0</v>
      </c>
      <c r="U17" s="86" t="str">
        <f t="shared" si="2"/>
        <v/>
      </c>
      <c r="V17" s="86" t="str">
        <f t="shared" si="11"/>
        <v/>
      </c>
      <c r="W17" s="86" t="str">
        <f t="shared" si="3"/>
        <v/>
      </c>
      <c r="X17" s="86" t="str">
        <f t="shared" si="4"/>
        <v/>
      </c>
      <c r="Y17" s="86" t="str">
        <f t="shared" si="14"/>
        <v/>
      </c>
      <c r="Z17" s="86" t="str">
        <f t="shared" si="15"/>
        <v/>
      </c>
      <c r="AA17" s="86" t="str">
        <f t="shared" si="16"/>
        <v/>
      </c>
      <c r="AB17" s="71"/>
      <c r="AC17" s="1" t="e">
        <f>COUNTIF(#REF!,"中学砲丸投")</f>
        <v>#REF!</v>
      </c>
      <c r="AD17" s="1">
        <f>COUNTIF(K10:K59,"幅三段跳")</f>
        <v>0</v>
      </c>
      <c r="AE17" s="1" t="s">
        <v>96</v>
      </c>
      <c r="AF17" s="1">
        <v>130</v>
      </c>
      <c r="AG17" s="39" t="str">
        <f t="shared" si="13"/>
        <v/>
      </c>
      <c r="AH17" s="39" t="str">
        <f t="shared" si="5"/>
        <v/>
      </c>
      <c r="AI17" s="135" t="str">
        <f t="shared" si="6"/>
        <v/>
      </c>
      <c r="AJ17" s="37" t="e">
        <f>IF(#REF!="",AG17,"無料")</f>
        <v>#REF!</v>
      </c>
      <c r="AK17" s="37" t="str">
        <f t="shared" si="7"/>
        <v/>
      </c>
      <c r="AL17" s="37" t="str">
        <f t="shared" si="8"/>
        <v/>
      </c>
      <c r="AM17" s="37" t="e">
        <f>IF(#REF!="",AH17,0)</f>
        <v>#REF!</v>
      </c>
      <c r="AN17" s="37" t="e">
        <f>IF(#REF!="",AI17,0)</f>
        <v>#REF!</v>
      </c>
      <c r="AO17" s="1"/>
      <c r="AQ17" s="1">
        <v>8</v>
      </c>
    </row>
    <row r="18" spans="1:43" ht="17.25" customHeight="1" thickBot="1">
      <c r="A18" s="13">
        <v>9</v>
      </c>
      <c r="B18" s="15"/>
      <c r="C18" s="15"/>
      <c r="D18" s="15"/>
      <c r="E18" s="16"/>
      <c r="F18" s="161"/>
      <c r="G18" s="162"/>
      <c r="H18" s="163"/>
      <c r="I18" s="53"/>
      <c r="J18" s="46"/>
      <c r="K18" s="46"/>
      <c r="L18" s="40"/>
      <c r="M18" s="40"/>
      <c r="N18" s="40"/>
      <c r="O18" s="112" t="str">
        <f t="shared" si="1"/>
        <v/>
      </c>
      <c r="P18" s="112" t="str">
        <f t="shared" si="9"/>
        <v/>
      </c>
      <c r="Q18" s="113" t="str">
        <f t="shared" si="10"/>
        <v/>
      </c>
      <c r="R18" s="86"/>
      <c r="S18" s="1" t="s">
        <v>110</v>
      </c>
      <c r="T18" s="1">
        <f>COUNTIF(J10:J59,"3XL")</f>
        <v>0</v>
      </c>
      <c r="U18" s="86" t="str">
        <f t="shared" si="2"/>
        <v/>
      </c>
      <c r="V18" s="86" t="str">
        <f t="shared" si="11"/>
        <v/>
      </c>
      <c r="W18" s="86" t="str">
        <f t="shared" si="3"/>
        <v/>
      </c>
      <c r="X18" s="86" t="str">
        <f t="shared" si="4"/>
        <v/>
      </c>
      <c r="Y18" s="86" t="str">
        <f t="shared" si="14"/>
        <v/>
      </c>
      <c r="Z18" s="86" t="str">
        <f t="shared" si="15"/>
        <v/>
      </c>
      <c r="AA18" s="86" t="str">
        <f t="shared" si="16"/>
        <v/>
      </c>
      <c r="AB18" s="71"/>
      <c r="AC18" s="1" t="e">
        <f>COUNTIF(#REF!,"ジャベリックボール投")</f>
        <v>#REF!</v>
      </c>
      <c r="AD18" s="1">
        <f>COUNTIF(K10:K59,"中学砲丸投")</f>
        <v>0</v>
      </c>
      <c r="AE18" s="1" t="s">
        <v>97</v>
      </c>
      <c r="AF18" s="1">
        <v>150</v>
      </c>
      <c r="AG18" s="39" t="str">
        <f t="shared" si="13"/>
        <v/>
      </c>
      <c r="AH18" s="39" t="str">
        <f t="shared" si="5"/>
        <v/>
      </c>
      <c r="AI18" s="135" t="str">
        <f t="shared" si="6"/>
        <v/>
      </c>
      <c r="AJ18" s="37" t="e">
        <f>IF(#REF!="",AG18,"無料")</f>
        <v>#REF!</v>
      </c>
      <c r="AK18" s="37" t="str">
        <f t="shared" si="7"/>
        <v/>
      </c>
      <c r="AL18" s="37" t="str">
        <f t="shared" si="8"/>
        <v/>
      </c>
      <c r="AM18" s="37" t="e">
        <f>IF(#REF!="",AH18,0)</f>
        <v>#REF!</v>
      </c>
      <c r="AN18" s="37" t="e">
        <f>IF(#REF!="",AI18,0)</f>
        <v>#REF!</v>
      </c>
      <c r="AO18" s="1"/>
      <c r="AQ18" s="1">
        <v>9</v>
      </c>
    </row>
    <row r="19" spans="1:43" ht="17.25" customHeight="1" thickBot="1">
      <c r="A19" s="13">
        <v>10</v>
      </c>
      <c r="B19" s="15"/>
      <c r="C19" s="15"/>
      <c r="D19" s="15"/>
      <c r="E19" s="16"/>
      <c r="F19" s="161"/>
      <c r="G19" s="162"/>
      <c r="H19" s="163"/>
      <c r="I19" s="53"/>
      <c r="J19" s="46"/>
      <c r="K19" s="46"/>
      <c r="L19" s="40"/>
      <c r="M19" s="40"/>
      <c r="N19" s="40"/>
      <c r="O19" s="112" t="str">
        <f t="shared" si="1"/>
        <v/>
      </c>
      <c r="P19" s="112" t="str">
        <f t="shared" si="9"/>
        <v/>
      </c>
      <c r="Q19" s="113" t="str">
        <f t="shared" si="10"/>
        <v/>
      </c>
      <c r="R19" s="86"/>
      <c r="S19" s="1" t="s">
        <v>111</v>
      </c>
      <c r="T19" s="1">
        <f>COUNTIF(J10:J59,"4XL")</f>
        <v>0</v>
      </c>
      <c r="U19" s="86" t="str">
        <f t="shared" si="2"/>
        <v/>
      </c>
      <c r="V19" s="86" t="str">
        <f t="shared" si="11"/>
        <v/>
      </c>
      <c r="W19" s="86" t="str">
        <f t="shared" si="3"/>
        <v/>
      </c>
      <c r="X19" s="86" t="str">
        <f t="shared" si="4"/>
        <v/>
      </c>
      <c r="Y19" s="86" t="str">
        <f t="shared" si="14"/>
        <v/>
      </c>
      <c r="Z19" s="86" t="str">
        <f t="shared" si="15"/>
        <v/>
      </c>
      <c r="AA19" s="86" t="str">
        <f t="shared" si="16"/>
        <v/>
      </c>
      <c r="AB19" s="71"/>
      <c r="AD19" s="1">
        <f>COUNTIF(K10:K59,"ｼﾞｬﾍﾞﾘｯｸ")</f>
        <v>0</v>
      </c>
      <c r="AF19" s="1" t="s">
        <v>73</v>
      </c>
      <c r="AG19" s="39" t="str">
        <f t="shared" si="13"/>
        <v/>
      </c>
      <c r="AH19" s="39" t="str">
        <f t="shared" si="5"/>
        <v/>
      </c>
      <c r="AI19" s="135" t="str">
        <f t="shared" si="6"/>
        <v/>
      </c>
      <c r="AJ19" s="37" t="e">
        <f>IF(#REF!="",AG19,"無料")</f>
        <v>#REF!</v>
      </c>
      <c r="AK19" s="37" t="str">
        <f t="shared" si="7"/>
        <v/>
      </c>
      <c r="AL19" s="37" t="str">
        <f t="shared" si="8"/>
        <v/>
      </c>
      <c r="AM19" s="37" t="e">
        <f>IF(#REF!="",AH19,0)</f>
        <v>#REF!</v>
      </c>
      <c r="AN19" s="37" t="e">
        <f>IF(#REF!="",AI19,0)</f>
        <v>#REF!</v>
      </c>
      <c r="AO19" s="1"/>
      <c r="AQ19" s="1">
        <v>10</v>
      </c>
    </row>
    <row r="20" spans="1:43" ht="17.25" customHeight="1" thickBot="1">
      <c r="A20" s="13">
        <v>11</v>
      </c>
      <c r="B20" s="15"/>
      <c r="C20" s="15"/>
      <c r="D20" s="15"/>
      <c r="E20" s="16"/>
      <c r="F20" s="161"/>
      <c r="G20" s="162"/>
      <c r="H20" s="163"/>
      <c r="I20" s="53"/>
      <c r="J20" s="46"/>
      <c r="K20" s="46"/>
      <c r="L20" s="40"/>
      <c r="M20" s="65"/>
      <c r="N20" s="65"/>
      <c r="O20" s="112" t="str">
        <f t="shared" si="1"/>
        <v/>
      </c>
      <c r="P20" s="112" t="str">
        <f t="shared" si="9"/>
        <v/>
      </c>
      <c r="Q20" s="113" t="str">
        <f t="shared" si="10"/>
        <v/>
      </c>
      <c r="R20" s="86"/>
      <c r="S20" s="1" t="s">
        <v>130</v>
      </c>
      <c r="T20" s="1">
        <f>COUNTIF(J10:J59,"5XL")</f>
        <v>0</v>
      </c>
      <c r="U20" s="86" t="str">
        <f t="shared" si="2"/>
        <v/>
      </c>
      <c r="V20" s="86" t="str">
        <f t="shared" si="11"/>
        <v/>
      </c>
      <c r="W20" s="86" t="str">
        <f t="shared" si="3"/>
        <v/>
      </c>
      <c r="X20" s="86" t="str">
        <f t="shared" si="4"/>
        <v/>
      </c>
      <c r="Y20" s="86" t="str">
        <f t="shared" si="14"/>
        <v/>
      </c>
      <c r="Z20" s="86" t="str">
        <f t="shared" si="15"/>
        <v/>
      </c>
      <c r="AA20" s="86" t="str">
        <f t="shared" si="16"/>
        <v/>
      </c>
      <c r="AB20" s="71"/>
      <c r="AC20" s="1" t="s">
        <v>127</v>
      </c>
      <c r="AF20" s="1" t="s">
        <v>74</v>
      </c>
      <c r="AG20" s="39" t="str">
        <f t="shared" si="13"/>
        <v/>
      </c>
      <c r="AH20" s="39" t="str">
        <f t="shared" si="5"/>
        <v/>
      </c>
      <c r="AI20" s="135" t="str">
        <f t="shared" si="6"/>
        <v/>
      </c>
      <c r="AJ20" s="37" t="e">
        <f>IF(#REF!="",AG20,"無料")</f>
        <v>#REF!</v>
      </c>
      <c r="AK20" s="37" t="str">
        <f t="shared" si="7"/>
        <v/>
      </c>
      <c r="AL20" s="37" t="str">
        <f t="shared" si="8"/>
        <v/>
      </c>
      <c r="AM20" s="37" t="e">
        <f>IF(#REF!="",AH20,0)</f>
        <v>#REF!</v>
      </c>
      <c r="AN20" s="37" t="e">
        <f>IF(#REF!="",AI20,0)</f>
        <v>#REF!</v>
      </c>
      <c r="AO20" s="1"/>
      <c r="AQ20" s="1">
        <v>11</v>
      </c>
    </row>
    <row r="21" spans="1:43" ht="17.25" customHeight="1" thickBot="1">
      <c r="A21" s="13">
        <v>12</v>
      </c>
      <c r="B21" s="15"/>
      <c r="C21" s="15"/>
      <c r="D21" s="15"/>
      <c r="E21" s="16"/>
      <c r="F21" s="161"/>
      <c r="G21" s="162"/>
      <c r="H21" s="163"/>
      <c r="I21" s="53"/>
      <c r="J21" s="46"/>
      <c r="K21" s="46"/>
      <c r="L21" s="40"/>
      <c r="M21" s="65"/>
      <c r="N21" s="65"/>
      <c r="O21" s="112" t="str">
        <f t="shared" si="1"/>
        <v/>
      </c>
      <c r="P21" s="112" t="str">
        <f t="shared" si="9"/>
        <v/>
      </c>
      <c r="Q21" s="113" t="str">
        <f t="shared" si="10"/>
        <v/>
      </c>
      <c r="R21" s="86"/>
      <c r="S21" s="1" t="s">
        <v>131</v>
      </c>
      <c r="T21" s="1">
        <f>COUNTIF(J10:J59,"6XL")</f>
        <v>0</v>
      </c>
      <c r="U21" s="86" t="str">
        <f t="shared" si="2"/>
        <v/>
      </c>
      <c r="V21" s="86" t="str">
        <f t="shared" si="11"/>
        <v/>
      </c>
      <c r="W21" s="86" t="str">
        <f t="shared" si="3"/>
        <v/>
      </c>
      <c r="X21" s="86" t="str">
        <f t="shared" si="4"/>
        <v/>
      </c>
      <c r="Y21" s="86" t="str">
        <f t="shared" si="14"/>
        <v/>
      </c>
      <c r="Z21" s="86" t="str">
        <f t="shared" si="15"/>
        <v/>
      </c>
      <c r="AA21" s="86" t="str">
        <f t="shared" si="16"/>
        <v/>
      </c>
      <c r="AB21" s="71"/>
      <c r="AC21" s="1" t="s">
        <v>128</v>
      </c>
      <c r="AD21" s="1" t="s">
        <v>138</v>
      </c>
      <c r="AF21" s="1" t="s">
        <v>75</v>
      </c>
      <c r="AG21" s="39" t="str">
        <f t="shared" si="13"/>
        <v/>
      </c>
      <c r="AH21" s="39" t="str">
        <f t="shared" si="5"/>
        <v/>
      </c>
      <c r="AI21" s="135" t="str">
        <f t="shared" si="6"/>
        <v/>
      </c>
      <c r="AJ21" s="37" t="e">
        <f>IF(#REF!="",AG21,"無料")</f>
        <v>#REF!</v>
      </c>
      <c r="AK21" s="37" t="str">
        <f t="shared" si="7"/>
        <v/>
      </c>
      <c r="AL21" s="37" t="str">
        <f t="shared" si="8"/>
        <v/>
      </c>
      <c r="AM21" s="37" t="e">
        <f>IF(#REF!="",AH21,0)</f>
        <v>#REF!</v>
      </c>
      <c r="AN21" s="37" t="e">
        <f>IF(#REF!="",AI21,0)</f>
        <v>#REF!</v>
      </c>
      <c r="AO21" s="1"/>
      <c r="AQ21" s="1">
        <v>12</v>
      </c>
    </row>
    <row r="22" spans="1:43" ht="17.25" customHeight="1" thickBot="1">
      <c r="A22" s="13">
        <v>13</v>
      </c>
      <c r="B22" s="15"/>
      <c r="C22" s="15"/>
      <c r="D22" s="15"/>
      <c r="E22" s="16"/>
      <c r="F22" s="161"/>
      <c r="G22" s="162"/>
      <c r="H22" s="163"/>
      <c r="I22" s="53"/>
      <c r="J22" s="46"/>
      <c r="K22" s="46"/>
      <c r="L22" s="40"/>
      <c r="M22" s="65"/>
      <c r="N22" s="65"/>
      <c r="O22" s="112" t="str">
        <f t="shared" si="1"/>
        <v/>
      </c>
      <c r="P22" s="112" t="str">
        <f t="shared" si="9"/>
        <v/>
      </c>
      <c r="Q22" s="113" t="str">
        <f t="shared" si="10"/>
        <v/>
      </c>
      <c r="R22" s="86"/>
      <c r="S22" s="1" t="s">
        <v>132</v>
      </c>
      <c r="T22" s="1">
        <f>COUNTIF(J10:J59,"7XL")</f>
        <v>0</v>
      </c>
      <c r="U22" s="86" t="str">
        <f t="shared" si="2"/>
        <v/>
      </c>
      <c r="V22" s="86" t="str">
        <f t="shared" si="11"/>
        <v/>
      </c>
      <c r="W22" s="86" t="str">
        <f t="shared" si="3"/>
        <v/>
      </c>
      <c r="X22" s="86" t="str">
        <f t="shared" si="4"/>
        <v/>
      </c>
      <c r="Y22" s="86" t="str">
        <f t="shared" si="14"/>
        <v/>
      </c>
      <c r="Z22" s="86" t="str">
        <f t="shared" si="15"/>
        <v/>
      </c>
      <c r="AA22" s="86" t="str">
        <f t="shared" si="16"/>
        <v/>
      </c>
      <c r="AB22" s="71"/>
      <c r="AC22" s="1" t="s">
        <v>81</v>
      </c>
      <c r="AF22" s="1" t="s">
        <v>107</v>
      </c>
      <c r="AG22" s="39" t="str">
        <f t="shared" si="13"/>
        <v/>
      </c>
      <c r="AH22" s="39" t="str">
        <f t="shared" si="5"/>
        <v/>
      </c>
      <c r="AI22" s="135" t="str">
        <f t="shared" si="6"/>
        <v/>
      </c>
      <c r="AJ22" s="37" t="e">
        <f>IF(#REF!="",AG22,"無料")</f>
        <v>#REF!</v>
      </c>
      <c r="AK22" s="37" t="str">
        <f t="shared" si="7"/>
        <v/>
      </c>
      <c r="AL22" s="37" t="str">
        <f t="shared" si="8"/>
        <v/>
      </c>
      <c r="AM22" s="37" t="e">
        <f>IF(#REF!="",AH22,0)</f>
        <v>#REF!</v>
      </c>
      <c r="AN22" s="37" t="e">
        <f>IF(#REF!="",AI22,0)</f>
        <v>#REF!</v>
      </c>
      <c r="AO22" s="1"/>
      <c r="AQ22" s="1">
        <v>13</v>
      </c>
    </row>
    <row r="23" spans="1:43" ht="17.25" customHeight="1" thickBot="1">
      <c r="A23" s="13">
        <v>14</v>
      </c>
      <c r="B23" s="15"/>
      <c r="C23" s="15"/>
      <c r="D23" s="15"/>
      <c r="E23" s="16"/>
      <c r="F23" s="161"/>
      <c r="G23" s="162"/>
      <c r="H23" s="163"/>
      <c r="I23" s="53"/>
      <c r="J23" s="46"/>
      <c r="K23" s="46"/>
      <c r="L23" s="40"/>
      <c r="M23" s="65"/>
      <c r="N23" s="65"/>
      <c r="O23" s="112" t="str">
        <f t="shared" si="1"/>
        <v/>
      </c>
      <c r="P23" s="112" t="str">
        <f t="shared" si="9"/>
        <v/>
      </c>
      <c r="Q23" s="113" t="str">
        <f t="shared" si="10"/>
        <v/>
      </c>
      <c r="R23" s="86"/>
      <c r="S23" s="86"/>
      <c r="T23" s="86"/>
      <c r="U23" s="86" t="str">
        <f t="shared" si="2"/>
        <v/>
      </c>
      <c r="V23" s="86" t="str">
        <f t="shared" si="11"/>
        <v/>
      </c>
      <c r="W23" s="86" t="str">
        <f t="shared" si="3"/>
        <v/>
      </c>
      <c r="X23" s="86" t="str">
        <f t="shared" si="4"/>
        <v/>
      </c>
      <c r="Y23" s="86" t="str">
        <f t="shared" si="14"/>
        <v/>
      </c>
      <c r="Z23" s="86" t="str">
        <f t="shared" si="15"/>
        <v/>
      </c>
      <c r="AA23" s="86" t="str">
        <f t="shared" si="16"/>
        <v/>
      </c>
      <c r="AB23" s="71"/>
      <c r="AC23" s="1" t="s">
        <v>82</v>
      </c>
      <c r="AF23" s="1" t="s">
        <v>108</v>
      </c>
      <c r="AG23" s="39" t="str">
        <f t="shared" si="13"/>
        <v/>
      </c>
      <c r="AH23" s="39" t="str">
        <f t="shared" si="5"/>
        <v/>
      </c>
      <c r="AI23" s="135" t="str">
        <f t="shared" si="6"/>
        <v/>
      </c>
      <c r="AJ23" s="37" t="e">
        <f>IF(#REF!="",AG23,"無料")</f>
        <v>#REF!</v>
      </c>
      <c r="AK23" s="37" t="str">
        <f t="shared" si="7"/>
        <v/>
      </c>
      <c r="AL23" s="37" t="str">
        <f t="shared" si="8"/>
        <v/>
      </c>
      <c r="AM23" s="37" t="e">
        <f>IF(#REF!="",AH23,0)</f>
        <v>#REF!</v>
      </c>
      <c r="AN23" s="37" t="e">
        <f>IF(#REF!="",AI23,0)</f>
        <v>#REF!</v>
      </c>
      <c r="AO23" s="1"/>
      <c r="AQ23" s="1">
        <v>14</v>
      </c>
    </row>
    <row r="24" spans="1:43" ht="17.25" customHeight="1" thickBot="1">
      <c r="A24" s="13">
        <v>15</v>
      </c>
      <c r="B24" s="15"/>
      <c r="C24" s="15"/>
      <c r="D24" s="15"/>
      <c r="E24" s="16"/>
      <c r="F24" s="161"/>
      <c r="G24" s="162"/>
      <c r="H24" s="163"/>
      <c r="I24" s="53"/>
      <c r="J24" s="46"/>
      <c r="K24" s="46"/>
      <c r="L24" s="40"/>
      <c r="M24" s="65"/>
      <c r="N24" s="65"/>
      <c r="O24" s="112" t="str">
        <f t="shared" si="1"/>
        <v/>
      </c>
      <c r="P24" s="112" t="str">
        <f t="shared" si="9"/>
        <v/>
      </c>
      <c r="Q24" s="113" t="str">
        <f t="shared" si="10"/>
        <v/>
      </c>
      <c r="R24" s="86"/>
      <c r="S24" s="86" t="s">
        <v>145</v>
      </c>
      <c r="T24" s="86"/>
      <c r="U24" s="86" t="str">
        <f t="shared" si="2"/>
        <v/>
      </c>
      <c r="V24" s="86" t="str">
        <f t="shared" si="11"/>
        <v/>
      </c>
      <c r="W24" s="86" t="str">
        <f t="shared" si="3"/>
        <v/>
      </c>
      <c r="X24" s="86" t="str">
        <f t="shared" si="4"/>
        <v/>
      </c>
      <c r="Y24" s="86" t="str">
        <f t="shared" si="14"/>
        <v/>
      </c>
      <c r="Z24" s="86" t="str">
        <f t="shared" si="15"/>
        <v/>
      </c>
      <c r="AA24" s="86" t="str">
        <f t="shared" si="16"/>
        <v/>
      </c>
      <c r="AB24" s="71"/>
      <c r="AF24" s="1" t="s">
        <v>110</v>
      </c>
      <c r="AG24" s="39" t="str">
        <f t="shared" si="13"/>
        <v/>
      </c>
      <c r="AH24" s="39" t="str">
        <f t="shared" si="5"/>
        <v/>
      </c>
      <c r="AI24" s="135" t="str">
        <f t="shared" si="6"/>
        <v/>
      </c>
      <c r="AJ24" s="37" t="e">
        <f>IF(#REF!="",AG24,"無料")</f>
        <v>#REF!</v>
      </c>
      <c r="AK24" s="37" t="str">
        <f t="shared" si="7"/>
        <v/>
      </c>
      <c r="AL24" s="37" t="str">
        <f t="shared" si="8"/>
        <v/>
      </c>
      <c r="AM24" s="37" t="e">
        <f>IF(#REF!="",AH24,0)</f>
        <v>#REF!</v>
      </c>
      <c r="AN24" s="37" t="e">
        <f>IF(#REF!="",AI24,0)</f>
        <v>#REF!</v>
      </c>
      <c r="AO24" s="1"/>
      <c r="AQ24" s="1">
        <v>15</v>
      </c>
    </row>
    <row r="25" spans="1:43" ht="17.25" customHeight="1" thickBot="1">
      <c r="A25" s="13">
        <v>16</v>
      </c>
      <c r="B25" s="15"/>
      <c r="C25" s="15"/>
      <c r="D25" s="15"/>
      <c r="E25" s="16"/>
      <c r="F25" s="161"/>
      <c r="G25" s="162"/>
      <c r="H25" s="163"/>
      <c r="I25" s="53"/>
      <c r="J25" s="46"/>
      <c r="K25" s="46"/>
      <c r="L25" s="40"/>
      <c r="M25" s="65"/>
      <c r="N25" s="65"/>
      <c r="O25" s="112" t="str">
        <f t="shared" si="1"/>
        <v/>
      </c>
      <c r="P25" s="112" t="str">
        <f t="shared" si="9"/>
        <v/>
      </c>
      <c r="Q25" s="113" t="str">
        <f t="shared" si="10"/>
        <v/>
      </c>
      <c r="R25" s="86"/>
      <c r="S25" s="86" t="s">
        <v>146</v>
      </c>
      <c r="T25" s="86"/>
      <c r="U25" s="86" t="str">
        <f t="shared" si="2"/>
        <v/>
      </c>
      <c r="V25" s="86" t="str">
        <f t="shared" si="11"/>
        <v/>
      </c>
      <c r="W25" s="86" t="str">
        <f t="shared" si="3"/>
        <v/>
      </c>
      <c r="X25" s="86" t="str">
        <f t="shared" si="4"/>
        <v/>
      </c>
      <c r="Y25" s="86" t="str">
        <f t="shared" si="14"/>
        <v/>
      </c>
      <c r="Z25" s="86" t="str">
        <f t="shared" si="15"/>
        <v/>
      </c>
      <c r="AA25" s="86" t="str">
        <f t="shared" si="16"/>
        <v/>
      </c>
      <c r="AB25" s="71"/>
      <c r="AD25" s="1" t="s">
        <v>114</v>
      </c>
      <c r="AF25" s="1" t="s">
        <v>111</v>
      </c>
      <c r="AG25" s="39" t="str">
        <f t="shared" si="13"/>
        <v/>
      </c>
      <c r="AH25" s="39" t="str">
        <f t="shared" si="5"/>
        <v/>
      </c>
      <c r="AI25" s="135" t="str">
        <f t="shared" si="6"/>
        <v/>
      </c>
      <c r="AJ25" s="37" t="e">
        <f>IF(#REF!="",AG25,"無料")</f>
        <v>#REF!</v>
      </c>
      <c r="AK25" s="37" t="str">
        <f t="shared" si="7"/>
        <v/>
      </c>
      <c r="AL25" s="37" t="str">
        <f t="shared" si="8"/>
        <v/>
      </c>
      <c r="AM25" s="37" t="e">
        <f>IF(#REF!="",AH25,0)</f>
        <v>#REF!</v>
      </c>
      <c r="AN25" s="37" t="e">
        <f>IF(#REF!="",AI25,0)</f>
        <v>#REF!</v>
      </c>
      <c r="AO25" s="1"/>
      <c r="AQ25" s="1">
        <v>16</v>
      </c>
    </row>
    <row r="26" spans="1:43" ht="17.25" customHeight="1" thickBot="1">
      <c r="A26" s="13">
        <v>17</v>
      </c>
      <c r="B26" s="15"/>
      <c r="C26" s="15"/>
      <c r="D26" s="15"/>
      <c r="E26" s="16"/>
      <c r="F26" s="161"/>
      <c r="G26" s="162"/>
      <c r="H26" s="163"/>
      <c r="I26" s="53"/>
      <c r="J26" s="46"/>
      <c r="K26" s="46"/>
      <c r="L26" s="40"/>
      <c r="M26" s="65"/>
      <c r="N26" s="65"/>
      <c r="O26" s="112" t="str">
        <f t="shared" si="1"/>
        <v/>
      </c>
      <c r="P26" s="112" t="str">
        <f t="shared" si="9"/>
        <v/>
      </c>
      <c r="Q26" s="113" t="str">
        <f t="shared" si="10"/>
        <v/>
      </c>
      <c r="R26" s="86"/>
      <c r="S26" s="86"/>
      <c r="T26" s="86"/>
      <c r="U26" s="86" t="str">
        <f t="shared" si="2"/>
        <v/>
      </c>
      <c r="V26" s="86" t="str">
        <f t="shared" si="11"/>
        <v/>
      </c>
      <c r="W26" s="86" t="str">
        <f t="shared" si="3"/>
        <v/>
      </c>
      <c r="X26" s="86" t="str">
        <f t="shared" si="4"/>
        <v/>
      </c>
      <c r="Y26" s="86" t="str">
        <f t="shared" si="14"/>
        <v/>
      </c>
      <c r="Z26" s="86" t="str">
        <f t="shared" si="15"/>
        <v/>
      </c>
      <c r="AA26" s="86" t="str">
        <f t="shared" si="16"/>
        <v/>
      </c>
      <c r="AB26" s="71"/>
      <c r="AD26" s="1" t="s">
        <v>115</v>
      </c>
      <c r="AF26" s="1" t="s">
        <v>133</v>
      </c>
      <c r="AG26" s="39" t="str">
        <f t="shared" si="13"/>
        <v/>
      </c>
      <c r="AH26" s="39" t="str">
        <f t="shared" si="5"/>
        <v/>
      </c>
      <c r="AI26" s="135" t="str">
        <f t="shared" si="6"/>
        <v/>
      </c>
      <c r="AJ26" s="37" t="e">
        <f>IF(#REF!="",AG26,"無料")</f>
        <v>#REF!</v>
      </c>
      <c r="AK26" s="37" t="str">
        <f t="shared" si="7"/>
        <v/>
      </c>
      <c r="AL26" s="37" t="str">
        <f t="shared" si="8"/>
        <v/>
      </c>
      <c r="AM26" s="37" t="e">
        <f>IF(#REF!="",AH26,0)</f>
        <v>#REF!</v>
      </c>
      <c r="AN26" s="37" t="e">
        <f>IF(#REF!="",AI26,0)</f>
        <v>#REF!</v>
      </c>
      <c r="AO26" s="1"/>
      <c r="AQ26" s="1">
        <v>17</v>
      </c>
    </row>
    <row r="27" spans="1:43" ht="17.25" customHeight="1" thickBot="1">
      <c r="A27" s="13">
        <v>18</v>
      </c>
      <c r="B27" s="15"/>
      <c r="C27" s="15"/>
      <c r="D27" s="15"/>
      <c r="E27" s="16"/>
      <c r="F27" s="161"/>
      <c r="G27" s="162"/>
      <c r="H27" s="163"/>
      <c r="I27" s="53"/>
      <c r="J27" s="46"/>
      <c r="K27" s="46"/>
      <c r="L27" s="40"/>
      <c r="M27" s="65"/>
      <c r="N27" s="65"/>
      <c r="O27" s="112" t="str">
        <f t="shared" si="1"/>
        <v/>
      </c>
      <c r="P27" s="112" t="str">
        <f t="shared" si="9"/>
        <v/>
      </c>
      <c r="Q27" s="113" t="str">
        <f t="shared" si="10"/>
        <v/>
      </c>
      <c r="R27" s="86"/>
      <c r="S27" s="86"/>
      <c r="T27" s="86"/>
      <c r="U27" s="86" t="str">
        <f t="shared" si="2"/>
        <v/>
      </c>
      <c r="V27" s="86" t="str">
        <f t="shared" si="11"/>
        <v/>
      </c>
      <c r="W27" s="86" t="str">
        <f t="shared" si="3"/>
        <v/>
      </c>
      <c r="X27" s="86" t="str">
        <f t="shared" si="4"/>
        <v/>
      </c>
      <c r="Y27" s="86" t="str">
        <f t="shared" si="14"/>
        <v/>
      </c>
      <c r="Z27" s="86" t="str">
        <f t="shared" si="15"/>
        <v/>
      </c>
      <c r="AA27" s="86" t="str">
        <f t="shared" si="16"/>
        <v/>
      </c>
      <c r="AB27" s="71"/>
      <c r="AD27" s="1" t="s">
        <v>116</v>
      </c>
      <c r="AF27" s="1" t="s">
        <v>131</v>
      </c>
      <c r="AG27" s="39" t="str">
        <f t="shared" si="13"/>
        <v/>
      </c>
      <c r="AH27" s="39" t="str">
        <f t="shared" si="5"/>
        <v/>
      </c>
      <c r="AI27" s="135" t="str">
        <f t="shared" si="6"/>
        <v/>
      </c>
      <c r="AJ27" s="37" t="e">
        <f>IF(#REF!="",AG27,"無料")</f>
        <v>#REF!</v>
      </c>
      <c r="AK27" s="37" t="str">
        <f t="shared" si="7"/>
        <v/>
      </c>
      <c r="AL27" s="37" t="str">
        <f t="shared" si="8"/>
        <v/>
      </c>
      <c r="AM27" s="37" t="e">
        <f>IF(#REF!="",AH27,0)</f>
        <v>#REF!</v>
      </c>
      <c r="AN27" s="37" t="e">
        <f>IF(#REF!="",AI27,0)</f>
        <v>#REF!</v>
      </c>
      <c r="AO27" s="1"/>
      <c r="AQ27" s="1">
        <v>18</v>
      </c>
    </row>
    <row r="28" spans="1:43" ht="17.25" customHeight="1" thickBot="1">
      <c r="A28" s="13">
        <v>19</v>
      </c>
      <c r="B28" s="15"/>
      <c r="C28" s="15"/>
      <c r="D28" s="15"/>
      <c r="E28" s="16"/>
      <c r="F28" s="161"/>
      <c r="G28" s="162"/>
      <c r="H28" s="163"/>
      <c r="I28" s="53"/>
      <c r="J28" s="46"/>
      <c r="K28" s="46"/>
      <c r="L28" s="40"/>
      <c r="M28" s="65"/>
      <c r="N28" s="65"/>
      <c r="O28" s="112" t="str">
        <f t="shared" si="1"/>
        <v/>
      </c>
      <c r="P28" s="112" t="str">
        <f t="shared" si="9"/>
        <v/>
      </c>
      <c r="Q28" s="113" t="str">
        <f t="shared" si="10"/>
        <v/>
      </c>
      <c r="R28" s="86"/>
      <c r="S28" s="86"/>
      <c r="T28" s="86"/>
      <c r="U28" s="86" t="str">
        <f t="shared" si="2"/>
        <v/>
      </c>
      <c r="V28" s="86" t="str">
        <f t="shared" si="11"/>
        <v/>
      </c>
      <c r="W28" s="86" t="str">
        <f t="shared" si="3"/>
        <v/>
      </c>
      <c r="X28" s="86" t="str">
        <f t="shared" si="4"/>
        <v/>
      </c>
      <c r="Y28" s="86" t="str">
        <f t="shared" si="14"/>
        <v/>
      </c>
      <c r="Z28" s="86" t="str">
        <f t="shared" si="15"/>
        <v/>
      </c>
      <c r="AA28" s="86" t="str">
        <f t="shared" si="16"/>
        <v/>
      </c>
      <c r="AB28" s="71"/>
      <c r="AD28" s="1" t="s">
        <v>117</v>
      </c>
      <c r="AF28" s="1" t="s">
        <v>132</v>
      </c>
      <c r="AG28" s="39" t="str">
        <f t="shared" si="13"/>
        <v/>
      </c>
      <c r="AH28" s="39" t="str">
        <f t="shared" si="5"/>
        <v/>
      </c>
      <c r="AI28" s="135" t="str">
        <f t="shared" si="6"/>
        <v/>
      </c>
      <c r="AJ28" s="37" t="e">
        <f>IF(#REF!="",AG28,"無料")</f>
        <v>#REF!</v>
      </c>
      <c r="AK28" s="37" t="str">
        <f t="shared" si="7"/>
        <v/>
      </c>
      <c r="AL28" s="37" t="str">
        <f t="shared" si="8"/>
        <v/>
      </c>
      <c r="AM28" s="37" t="e">
        <f>IF(#REF!="",AH28,0)</f>
        <v>#REF!</v>
      </c>
      <c r="AN28" s="37" t="e">
        <f>IF(#REF!="",AI28,0)</f>
        <v>#REF!</v>
      </c>
      <c r="AO28" s="1"/>
      <c r="AQ28" s="1">
        <v>19</v>
      </c>
    </row>
    <row r="29" spans="1:43" ht="17.25" customHeight="1" thickBot="1">
      <c r="A29" s="13">
        <v>20</v>
      </c>
      <c r="B29" s="15"/>
      <c r="C29" s="15"/>
      <c r="D29" s="15"/>
      <c r="E29" s="16"/>
      <c r="F29" s="161"/>
      <c r="G29" s="162"/>
      <c r="H29" s="163"/>
      <c r="I29" s="53"/>
      <c r="J29" s="46"/>
      <c r="K29" s="46"/>
      <c r="L29" s="40"/>
      <c r="M29" s="65"/>
      <c r="N29" s="65"/>
      <c r="O29" s="112" t="str">
        <f t="shared" si="1"/>
        <v/>
      </c>
      <c r="P29" s="112" t="str">
        <f t="shared" si="9"/>
        <v/>
      </c>
      <c r="Q29" s="113" t="str">
        <f t="shared" si="10"/>
        <v/>
      </c>
      <c r="R29" s="86"/>
      <c r="S29" s="86"/>
      <c r="T29" s="86"/>
      <c r="U29" s="86" t="str">
        <f t="shared" si="2"/>
        <v/>
      </c>
      <c r="V29" s="86" t="str">
        <f t="shared" si="11"/>
        <v/>
      </c>
      <c r="W29" s="86" t="str">
        <f t="shared" si="3"/>
        <v/>
      </c>
      <c r="X29" s="86" t="str">
        <f t="shared" si="4"/>
        <v/>
      </c>
      <c r="Y29" s="86" t="str">
        <f t="shared" si="14"/>
        <v/>
      </c>
      <c r="Z29" s="86" t="str">
        <f t="shared" si="15"/>
        <v/>
      </c>
      <c r="AA29" s="86" t="str">
        <f t="shared" si="16"/>
        <v/>
      </c>
      <c r="AB29" s="71"/>
      <c r="AD29" s="1" t="s">
        <v>118</v>
      </c>
      <c r="AG29" s="39" t="str">
        <f t="shared" si="13"/>
        <v/>
      </c>
      <c r="AH29" s="39" t="str">
        <f t="shared" si="5"/>
        <v/>
      </c>
      <c r="AI29" s="135" t="str">
        <f t="shared" si="6"/>
        <v/>
      </c>
      <c r="AJ29" s="37" t="e">
        <f>IF(#REF!="",AG29,"無料")</f>
        <v>#REF!</v>
      </c>
      <c r="AK29" s="37" t="str">
        <f t="shared" si="7"/>
        <v/>
      </c>
      <c r="AL29" s="37" t="str">
        <f t="shared" si="8"/>
        <v/>
      </c>
      <c r="AM29" s="37" t="e">
        <f>IF(#REF!="",AH29,0)</f>
        <v>#REF!</v>
      </c>
      <c r="AN29" s="37" t="e">
        <f>IF(#REF!="",AI29,0)</f>
        <v>#REF!</v>
      </c>
      <c r="AO29" s="1"/>
      <c r="AQ29" s="1">
        <v>20</v>
      </c>
    </row>
    <row r="30" spans="1:43" ht="17.25" customHeight="1" thickBot="1">
      <c r="A30" s="13">
        <v>21</v>
      </c>
      <c r="B30" s="15"/>
      <c r="C30" s="15"/>
      <c r="D30" s="15"/>
      <c r="E30" s="16"/>
      <c r="F30" s="161"/>
      <c r="G30" s="162"/>
      <c r="H30" s="163"/>
      <c r="I30" s="53"/>
      <c r="J30" s="46"/>
      <c r="K30" s="46"/>
      <c r="L30" s="40"/>
      <c r="M30" s="65"/>
      <c r="N30" s="65"/>
      <c r="O30" s="112" t="str">
        <f t="shared" si="1"/>
        <v/>
      </c>
      <c r="P30" s="112" t="str">
        <f t="shared" si="9"/>
        <v/>
      </c>
      <c r="Q30" s="113" t="str">
        <f t="shared" si="10"/>
        <v/>
      </c>
      <c r="R30" s="86"/>
      <c r="S30" s="86"/>
      <c r="T30" s="86"/>
      <c r="U30" s="86" t="str">
        <f t="shared" si="2"/>
        <v/>
      </c>
      <c r="V30" s="86" t="str">
        <f t="shared" si="11"/>
        <v/>
      </c>
      <c r="W30" s="86" t="str">
        <f t="shared" si="3"/>
        <v/>
      </c>
      <c r="X30" s="86" t="str">
        <f t="shared" si="4"/>
        <v/>
      </c>
      <c r="Y30" s="86" t="str">
        <f t="shared" si="14"/>
        <v/>
      </c>
      <c r="Z30" s="86" t="str">
        <f t="shared" si="15"/>
        <v/>
      </c>
      <c r="AA30" s="86" t="str">
        <f t="shared" si="16"/>
        <v/>
      </c>
      <c r="AB30" s="71"/>
      <c r="AD30" s="1" t="s">
        <v>119</v>
      </c>
      <c r="AG30" s="39" t="str">
        <f t="shared" si="13"/>
        <v/>
      </c>
      <c r="AH30" s="39" t="str">
        <f t="shared" si="5"/>
        <v/>
      </c>
      <c r="AI30" s="135" t="str">
        <f t="shared" si="6"/>
        <v/>
      </c>
      <c r="AJ30" s="37" t="e">
        <f>IF(#REF!="",AG30,"無料")</f>
        <v>#REF!</v>
      </c>
      <c r="AK30" s="37" t="str">
        <f t="shared" si="7"/>
        <v/>
      </c>
      <c r="AL30" s="37" t="str">
        <f t="shared" si="8"/>
        <v/>
      </c>
      <c r="AM30" s="37" t="e">
        <f>IF(#REF!="",AH30,0)</f>
        <v>#REF!</v>
      </c>
      <c r="AN30" s="37" t="e">
        <f>IF(#REF!="",AI30,0)</f>
        <v>#REF!</v>
      </c>
      <c r="AO30" s="1"/>
      <c r="AQ30" s="1">
        <v>21</v>
      </c>
    </row>
    <row r="31" spans="1:43" ht="17.25" customHeight="1" thickBot="1">
      <c r="A31" s="13">
        <v>22</v>
      </c>
      <c r="B31" s="15"/>
      <c r="C31" s="15"/>
      <c r="D31" s="15"/>
      <c r="E31" s="16"/>
      <c r="F31" s="161"/>
      <c r="G31" s="162"/>
      <c r="H31" s="163"/>
      <c r="I31" s="53"/>
      <c r="J31" s="46"/>
      <c r="K31" s="46"/>
      <c r="L31" s="40"/>
      <c r="M31" s="65"/>
      <c r="N31" s="65"/>
      <c r="O31" s="112" t="str">
        <f t="shared" si="1"/>
        <v/>
      </c>
      <c r="P31" s="112" t="str">
        <f t="shared" si="9"/>
        <v/>
      </c>
      <c r="Q31" s="113" t="str">
        <f t="shared" si="10"/>
        <v/>
      </c>
      <c r="R31" s="86"/>
      <c r="S31" s="86"/>
      <c r="T31" s="86"/>
      <c r="U31" s="86" t="str">
        <f t="shared" si="2"/>
        <v/>
      </c>
      <c r="V31" s="86" t="str">
        <f t="shared" si="11"/>
        <v/>
      </c>
      <c r="W31" s="86" t="str">
        <f t="shared" si="3"/>
        <v/>
      </c>
      <c r="X31" s="86" t="str">
        <f t="shared" si="4"/>
        <v/>
      </c>
      <c r="Y31" s="86" t="str">
        <f t="shared" si="14"/>
        <v/>
      </c>
      <c r="Z31" s="86" t="str">
        <f t="shared" si="15"/>
        <v/>
      </c>
      <c r="AA31" s="86" t="str">
        <f t="shared" si="16"/>
        <v/>
      </c>
      <c r="AB31" s="71"/>
      <c r="AD31" s="1" t="s">
        <v>120</v>
      </c>
      <c r="AG31" s="39" t="str">
        <f t="shared" si="13"/>
        <v/>
      </c>
      <c r="AH31" s="39" t="str">
        <f t="shared" si="5"/>
        <v/>
      </c>
      <c r="AI31" s="135" t="str">
        <f t="shared" si="6"/>
        <v/>
      </c>
      <c r="AJ31" s="37" t="e">
        <f>IF(#REF!="",AG31,"無料")</f>
        <v>#REF!</v>
      </c>
      <c r="AK31" s="37" t="str">
        <f t="shared" si="7"/>
        <v/>
      </c>
      <c r="AL31" s="37" t="str">
        <f t="shared" si="8"/>
        <v/>
      </c>
      <c r="AM31" s="37" t="e">
        <f>IF(#REF!="",AH31,0)</f>
        <v>#REF!</v>
      </c>
      <c r="AN31" s="37" t="e">
        <f>IF(#REF!="",AI31,0)</f>
        <v>#REF!</v>
      </c>
      <c r="AO31" s="1"/>
      <c r="AQ31" s="1">
        <v>22</v>
      </c>
    </row>
    <row r="32" spans="1:43" ht="17.25" customHeight="1" thickBot="1">
      <c r="A32" s="13">
        <v>23</v>
      </c>
      <c r="B32" s="15"/>
      <c r="C32" s="15"/>
      <c r="D32" s="15"/>
      <c r="E32" s="16"/>
      <c r="F32" s="161"/>
      <c r="G32" s="162"/>
      <c r="H32" s="163"/>
      <c r="I32" s="53"/>
      <c r="J32" s="46"/>
      <c r="K32" s="46"/>
      <c r="L32" s="40"/>
      <c r="M32" s="65"/>
      <c r="N32" s="65"/>
      <c r="O32" s="112" t="str">
        <f t="shared" si="1"/>
        <v/>
      </c>
      <c r="P32" s="112" t="str">
        <f t="shared" si="9"/>
        <v/>
      </c>
      <c r="Q32" s="113" t="str">
        <f t="shared" si="10"/>
        <v/>
      </c>
      <c r="R32" s="86"/>
      <c r="S32" s="86"/>
      <c r="T32" s="86"/>
      <c r="U32" s="86" t="str">
        <f t="shared" si="2"/>
        <v/>
      </c>
      <c r="V32" s="86" t="str">
        <f t="shared" si="11"/>
        <v/>
      </c>
      <c r="W32" s="86" t="str">
        <f t="shared" si="3"/>
        <v/>
      </c>
      <c r="X32" s="86" t="str">
        <f t="shared" si="4"/>
        <v/>
      </c>
      <c r="Y32" s="86" t="str">
        <f t="shared" si="14"/>
        <v/>
      </c>
      <c r="Z32" s="86" t="str">
        <f t="shared" si="15"/>
        <v/>
      </c>
      <c r="AA32" s="86" t="str">
        <f t="shared" si="16"/>
        <v/>
      </c>
      <c r="AB32" s="71"/>
      <c r="AD32" s="1" t="s">
        <v>121</v>
      </c>
      <c r="AG32" s="39" t="str">
        <f t="shared" si="13"/>
        <v/>
      </c>
      <c r="AH32" s="39" t="str">
        <f t="shared" si="5"/>
        <v/>
      </c>
      <c r="AI32" s="135" t="str">
        <f t="shared" si="6"/>
        <v/>
      </c>
      <c r="AJ32" s="37" t="e">
        <f>IF(#REF!="",AG32,"無料")</f>
        <v>#REF!</v>
      </c>
      <c r="AK32" s="37" t="str">
        <f t="shared" si="7"/>
        <v/>
      </c>
      <c r="AL32" s="37" t="str">
        <f t="shared" si="8"/>
        <v/>
      </c>
      <c r="AM32" s="37" t="e">
        <f>IF(#REF!="",AH32,0)</f>
        <v>#REF!</v>
      </c>
      <c r="AN32" s="37" t="e">
        <f>IF(#REF!="",AI32,0)</f>
        <v>#REF!</v>
      </c>
      <c r="AO32" s="1"/>
      <c r="AQ32" s="1">
        <v>23</v>
      </c>
    </row>
    <row r="33" spans="1:43" ht="17.25" customHeight="1" thickBot="1">
      <c r="A33" s="13">
        <v>24</v>
      </c>
      <c r="B33" s="15"/>
      <c r="C33" s="15"/>
      <c r="D33" s="15"/>
      <c r="E33" s="16"/>
      <c r="F33" s="161"/>
      <c r="G33" s="162"/>
      <c r="H33" s="163"/>
      <c r="I33" s="53"/>
      <c r="J33" s="46"/>
      <c r="K33" s="46"/>
      <c r="L33" s="40"/>
      <c r="M33" s="65"/>
      <c r="N33" s="65"/>
      <c r="O33" s="112" t="str">
        <f t="shared" si="1"/>
        <v/>
      </c>
      <c r="P33" s="112" t="str">
        <f t="shared" si="9"/>
        <v/>
      </c>
      <c r="Q33" s="113" t="str">
        <f t="shared" si="10"/>
        <v/>
      </c>
      <c r="R33" s="86"/>
      <c r="S33" s="86"/>
      <c r="T33" s="86"/>
      <c r="U33" s="86" t="str">
        <f t="shared" si="2"/>
        <v/>
      </c>
      <c r="V33" s="86" t="str">
        <f t="shared" si="11"/>
        <v/>
      </c>
      <c r="W33" s="86" t="str">
        <f t="shared" si="3"/>
        <v/>
      </c>
      <c r="X33" s="86" t="str">
        <f t="shared" si="4"/>
        <v/>
      </c>
      <c r="Y33" s="86" t="str">
        <f t="shared" si="14"/>
        <v/>
      </c>
      <c r="Z33" s="86" t="str">
        <f t="shared" si="15"/>
        <v/>
      </c>
      <c r="AA33" s="86" t="str">
        <f t="shared" si="16"/>
        <v/>
      </c>
      <c r="AB33" s="71"/>
      <c r="AD33" s="1" t="s">
        <v>122</v>
      </c>
      <c r="AG33" s="39" t="str">
        <f t="shared" si="13"/>
        <v/>
      </c>
      <c r="AH33" s="39" t="str">
        <f t="shared" si="5"/>
        <v/>
      </c>
      <c r="AI33" s="135" t="str">
        <f t="shared" si="6"/>
        <v/>
      </c>
      <c r="AJ33" s="37" t="e">
        <f>IF(#REF!="",AG33,"無料")</f>
        <v>#REF!</v>
      </c>
      <c r="AK33" s="37" t="str">
        <f t="shared" si="7"/>
        <v/>
      </c>
      <c r="AL33" s="37" t="str">
        <f t="shared" si="8"/>
        <v/>
      </c>
      <c r="AM33" s="37" t="e">
        <f>IF(#REF!="",AH33,0)</f>
        <v>#REF!</v>
      </c>
      <c r="AN33" s="37" t="e">
        <f>IF(#REF!="",AI33,0)</f>
        <v>#REF!</v>
      </c>
      <c r="AO33" s="1"/>
      <c r="AQ33" s="1">
        <v>24</v>
      </c>
    </row>
    <row r="34" spans="1:43" ht="17.25" customHeight="1" thickBot="1">
      <c r="A34" s="13">
        <v>25</v>
      </c>
      <c r="B34" s="15"/>
      <c r="C34" s="15"/>
      <c r="D34" s="15"/>
      <c r="E34" s="16"/>
      <c r="F34" s="161"/>
      <c r="G34" s="162"/>
      <c r="H34" s="163"/>
      <c r="I34" s="53"/>
      <c r="J34" s="46"/>
      <c r="K34" s="46"/>
      <c r="L34" s="40"/>
      <c r="M34" s="65"/>
      <c r="N34" s="65"/>
      <c r="O34" s="112" t="str">
        <f t="shared" si="1"/>
        <v/>
      </c>
      <c r="P34" s="112" t="str">
        <f t="shared" si="9"/>
        <v/>
      </c>
      <c r="Q34" s="113" t="str">
        <f t="shared" si="10"/>
        <v/>
      </c>
      <c r="R34" s="86"/>
      <c r="S34" s="86"/>
      <c r="T34" s="86"/>
      <c r="U34" s="86" t="str">
        <f t="shared" si="2"/>
        <v/>
      </c>
      <c r="V34" s="86" t="str">
        <f t="shared" si="11"/>
        <v/>
      </c>
      <c r="W34" s="86" t="str">
        <f t="shared" si="3"/>
        <v/>
      </c>
      <c r="X34" s="86" t="str">
        <f t="shared" si="4"/>
        <v/>
      </c>
      <c r="Y34" s="86" t="str">
        <f t="shared" si="14"/>
        <v/>
      </c>
      <c r="Z34" s="86" t="str">
        <f t="shared" si="15"/>
        <v/>
      </c>
      <c r="AA34" s="86" t="str">
        <f t="shared" si="16"/>
        <v/>
      </c>
      <c r="AB34" s="71"/>
      <c r="AD34" s="1" t="s">
        <v>123</v>
      </c>
      <c r="AG34" s="39" t="str">
        <f t="shared" si="13"/>
        <v/>
      </c>
      <c r="AH34" s="39" t="str">
        <f t="shared" si="5"/>
        <v/>
      </c>
      <c r="AI34" s="135" t="str">
        <f t="shared" si="6"/>
        <v/>
      </c>
      <c r="AJ34" s="37" t="e">
        <f>IF(#REF!="",AG34,"無料")</f>
        <v>#REF!</v>
      </c>
      <c r="AK34" s="37" t="str">
        <f t="shared" si="7"/>
        <v/>
      </c>
      <c r="AL34" s="37" t="str">
        <f t="shared" si="8"/>
        <v/>
      </c>
      <c r="AM34" s="37" t="e">
        <f>IF(#REF!="",AH34,0)</f>
        <v>#REF!</v>
      </c>
      <c r="AN34" s="37" t="e">
        <f>IF(#REF!="",AI34,0)</f>
        <v>#REF!</v>
      </c>
      <c r="AO34" s="1"/>
      <c r="AQ34" s="1">
        <v>25</v>
      </c>
    </row>
    <row r="35" spans="1:43" ht="17.25" customHeight="1" thickBot="1">
      <c r="A35" s="13">
        <v>26</v>
      </c>
      <c r="B35" s="15"/>
      <c r="C35" s="15"/>
      <c r="D35" s="15"/>
      <c r="E35" s="16"/>
      <c r="F35" s="161"/>
      <c r="G35" s="162"/>
      <c r="H35" s="163"/>
      <c r="I35" s="53"/>
      <c r="J35" s="46"/>
      <c r="K35" s="46"/>
      <c r="L35" s="40"/>
      <c r="M35" s="65"/>
      <c r="N35" s="65"/>
      <c r="O35" s="112" t="str">
        <f t="shared" si="1"/>
        <v/>
      </c>
      <c r="P35" s="112" t="str">
        <f t="shared" si="9"/>
        <v/>
      </c>
      <c r="Q35" s="113" t="str">
        <f t="shared" si="10"/>
        <v/>
      </c>
      <c r="R35" s="86"/>
      <c r="S35" s="86"/>
      <c r="T35" s="86"/>
      <c r="U35" s="86" t="str">
        <f t="shared" si="2"/>
        <v/>
      </c>
      <c r="V35" s="86" t="str">
        <f t="shared" si="11"/>
        <v/>
      </c>
      <c r="W35" s="86" t="str">
        <f t="shared" si="3"/>
        <v/>
      </c>
      <c r="X35" s="86" t="str">
        <f t="shared" si="4"/>
        <v/>
      </c>
      <c r="Y35" s="86" t="str">
        <f t="shared" si="14"/>
        <v/>
      </c>
      <c r="Z35" s="86" t="str">
        <f t="shared" si="15"/>
        <v/>
      </c>
      <c r="AA35" s="86" t="str">
        <f t="shared" si="16"/>
        <v/>
      </c>
      <c r="AB35" s="71"/>
      <c r="AD35" s="1" t="s">
        <v>124</v>
      </c>
      <c r="AG35" s="39" t="str">
        <f t="shared" si="13"/>
        <v/>
      </c>
      <c r="AH35" s="39" t="str">
        <f t="shared" si="5"/>
        <v/>
      </c>
      <c r="AI35" s="135" t="str">
        <f t="shared" si="6"/>
        <v/>
      </c>
      <c r="AJ35" s="37" t="e">
        <f>IF(#REF!="",AG35,"無料")</f>
        <v>#REF!</v>
      </c>
      <c r="AK35" s="37" t="str">
        <f t="shared" si="7"/>
        <v/>
      </c>
      <c r="AL35" s="37" t="str">
        <f t="shared" si="8"/>
        <v/>
      </c>
      <c r="AM35" s="37" t="e">
        <f>IF(#REF!="",AH35,0)</f>
        <v>#REF!</v>
      </c>
      <c r="AN35" s="37" t="e">
        <f>IF(#REF!="",AI35,0)</f>
        <v>#REF!</v>
      </c>
      <c r="AO35" s="1"/>
      <c r="AQ35" s="1">
        <v>26</v>
      </c>
    </row>
    <row r="36" spans="1:43" ht="17.25" customHeight="1" thickBot="1">
      <c r="A36" s="13">
        <v>27</v>
      </c>
      <c r="B36" s="15"/>
      <c r="C36" s="15"/>
      <c r="D36" s="15"/>
      <c r="E36" s="16"/>
      <c r="F36" s="161"/>
      <c r="G36" s="162"/>
      <c r="H36" s="163"/>
      <c r="I36" s="53"/>
      <c r="J36" s="46"/>
      <c r="K36" s="46"/>
      <c r="L36" s="40"/>
      <c r="M36" s="65"/>
      <c r="N36" s="65"/>
      <c r="O36" s="112" t="str">
        <f t="shared" si="1"/>
        <v/>
      </c>
      <c r="P36" s="112" t="str">
        <f t="shared" si="9"/>
        <v/>
      </c>
      <c r="Q36" s="113" t="str">
        <f t="shared" si="10"/>
        <v/>
      </c>
      <c r="R36" s="86"/>
      <c r="S36" s="86"/>
      <c r="T36" s="86"/>
      <c r="U36" s="86" t="str">
        <f t="shared" si="2"/>
        <v/>
      </c>
      <c r="V36" s="86" t="str">
        <f t="shared" si="11"/>
        <v/>
      </c>
      <c r="W36" s="86" t="str">
        <f t="shared" si="3"/>
        <v/>
      </c>
      <c r="X36" s="86" t="str">
        <f t="shared" si="4"/>
        <v/>
      </c>
      <c r="Y36" s="86" t="str">
        <f t="shared" si="14"/>
        <v/>
      </c>
      <c r="Z36" s="86" t="str">
        <f t="shared" si="15"/>
        <v/>
      </c>
      <c r="AA36" s="86" t="str">
        <f t="shared" si="16"/>
        <v/>
      </c>
      <c r="AB36" s="71"/>
      <c r="AD36" s="1" t="s">
        <v>125</v>
      </c>
      <c r="AG36" s="39" t="str">
        <f t="shared" si="13"/>
        <v/>
      </c>
      <c r="AH36" s="39" t="str">
        <f t="shared" si="5"/>
        <v/>
      </c>
      <c r="AI36" s="135" t="str">
        <f t="shared" si="6"/>
        <v/>
      </c>
      <c r="AJ36" s="37" t="e">
        <f>IF(#REF!="",AG36,"無料")</f>
        <v>#REF!</v>
      </c>
      <c r="AK36" s="37" t="str">
        <f t="shared" si="7"/>
        <v/>
      </c>
      <c r="AL36" s="37" t="str">
        <f t="shared" si="8"/>
        <v/>
      </c>
      <c r="AM36" s="37" t="e">
        <f>IF(#REF!="",AH36,0)</f>
        <v>#REF!</v>
      </c>
      <c r="AN36" s="37" t="e">
        <f>IF(#REF!="",AI36,0)</f>
        <v>#REF!</v>
      </c>
      <c r="AO36" s="1"/>
      <c r="AQ36" s="1">
        <v>27</v>
      </c>
    </row>
    <row r="37" spans="1:43" ht="17.25" customHeight="1" thickBot="1">
      <c r="A37" s="13">
        <v>28</v>
      </c>
      <c r="B37" s="15"/>
      <c r="C37" s="15"/>
      <c r="D37" s="15"/>
      <c r="E37" s="16"/>
      <c r="F37" s="161"/>
      <c r="G37" s="162"/>
      <c r="H37" s="163"/>
      <c r="I37" s="53"/>
      <c r="J37" s="46"/>
      <c r="K37" s="46"/>
      <c r="L37" s="40"/>
      <c r="M37" s="65"/>
      <c r="N37" s="65"/>
      <c r="O37" s="112" t="str">
        <f t="shared" si="1"/>
        <v/>
      </c>
      <c r="P37" s="112" t="str">
        <f t="shared" si="9"/>
        <v/>
      </c>
      <c r="Q37" s="113" t="str">
        <f t="shared" si="10"/>
        <v/>
      </c>
      <c r="R37" s="86"/>
      <c r="S37" s="86"/>
      <c r="T37" s="86"/>
      <c r="U37" s="86" t="str">
        <f t="shared" si="2"/>
        <v/>
      </c>
      <c r="V37" s="86" t="str">
        <f t="shared" si="11"/>
        <v/>
      </c>
      <c r="W37" s="86" t="str">
        <f t="shared" si="3"/>
        <v/>
      </c>
      <c r="X37" s="86" t="str">
        <f t="shared" si="4"/>
        <v/>
      </c>
      <c r="Y37" s="86" t="str">
        <f t="shared" si="14"/>
        <v/>
      </c>
      <c r="Z37" s="86" t="str">
        <f t="shared" si="15"/>
        <v/>
      </c>
      <c r="AA37" s="86" t="str">
        <f t="shared" si="16"/>
        <v/>
      </c>
      <c r="AB37" s="71"/>
      <c r="AD37" s="1" t="s">
        <v>126</v>
      </c>
      <c r="AG37" s="39" t="str">
        <f t="shared" si="13"/>
        <v/>
      </c>
      <c r="AH37" s="39" t="str">
        <f t="shared" si="5"/>
        <v/>
      </c>
      <c r="AI37" s="135" t="str">
        <f t="shared" si="6"/>
        <v/>
      </c>
      <c r="AJ37" s="37" t="e">
        <f>IF(#REF!="",AG37,"無料")</f>
        <v>#REF!</v>
      </c>
      <c r="AK37" s="37" t="str">
        <f t="shared" si="7"/>
        <v/>
      </c>
      <c r="AL37" s="37" t="str">
        <f t="shared" si="8"/>
        <v/>
      </c>
      <c r="AM37" s="37" t="e">
        <f>IF(#REF!="",AH37,0)</f>
        <v>#REF!</v>
      </c>
      <c r="AN37" s="37" t="e">
        <f>IF(#REF!="",AI37,0)</f>
        <v>#REF!</v>
      </c>
      <c r="AO37" s="1"/>
      <c r="AQ37" s="1">
        <v>28</v>
      </c>
    </row>
    <row r="38" spans="1:43" ht="17.25" customHeight="1" thickBot="1">
      <c r="A38" s="13">
        <v>29</v>
      </c>
      <c r="B38" s="15"/>
      <c r="C38" s="15"/>
      <c r="D38" s="15"/>
      <c r="E38" s="16"/>
      <c r="F38" s="161"/>
      <c r="G38" s="162"/>
      <c r="H38" s="163"/>
      <c r="I38" s="53"/>
      <c r="J38" s="46"/>
      <c r="K38" s="46"/>
      <c r="L38" s="40"/>
      <c r="M38" s="65"/>
      <c r="N38" s="65"/>
      <c r="O38" s="112" t="str">
        <f t="shared" si="1"/>
        <v/>
      </c>
      <c r="P38" s="112" t="str">
        <f t="shared" si="9"/>
        <v/>
      </c>
      <c r="Q38" s="113" t="str">
        <f t="shared" si="10"/>
        <v/>
      </c>
      <c r="R38" s="86"/>
      <c r="S38" s="86"/>
      <c r="T38" s="86"/>
      <c r="U38" s="86" t="str">
        <f t="shared" si="2"/>
        <v/>
      </c>
      <c r="V38" s="86" t="str">
        <f t="shared" si="11"/>
        <v/>
      </c>
      <c r="W38" s="86" t="str">
        <f t="shared" si="3"/>
        <v/>
      </c>
      <c r="X38" s="86" t="str">
        <f t="shared" si="4"/>
        <v/>
      </c>
      <c r="Y38" s="86" t="str">
        <f t="shared" si="14"/>
        <v/>
      </c>
      <c r="Z38" s="86" t="str">
        <f t="shared" si="15"/>
        <v/>
      </c>
      <c r="AA38" s="86" t="str">
        <f t="shared" si="16"/>
        <v/>
      </c>
      <c r="AB38" s="71"/>
      <c r="AG38" s="39" t="str">
        <f t="shared" si="13"/>
        <v/>
      </c>
      <c r="AH38" s="39" t="str">
        <f t="shared" si="5"/>
        <v/>
      </c>
      <c r="AI38" s="135" t="str">
        <f t="shared" si="6"/>
        <v/>
      </c>
      <c r="AJ38" s="37" t="e">
        <f>IF(#REF!="",AG38,"無料")</f>
        <v>#REF!</v>
      </c>
      <c r="AK38" s="37" t="str">
        <f t="shared" si="7"/>
        <v/>
      </c>
      <c r="AL38" s="37" t="str">
        <f t="shared" si="8"/>
        <v/>
      </c>
      <c r="AM38" s="37" t="e">
        <f>IF(#REF!="",AH38,0)</f>
        <v>#REF!</v>
      </c>
      <c r="AN38" s="37" t="e">
        <f>IF(#REF!="",AI38,0)</f>
        <v>#REF!</v>
      </c>
      <c r="AO38" s="1"/>
      <c r="AQ38" s="1">
        <v>29</v>
      </c>
    </row>
    <row r="39" spans="1:43" ht="17.25" customHeight="1" thickBot="1">
      <c r="A39" s="13">
        <v>30</v>
      </c>
      <c r="B39" s="15"/>
      <c r="C39" s="15"/>
      <c r="D39" s="15"/>
      <c r="E39" s="16"/>
      <c r="F39" s="161"/>
      <c r="G39" s="162"/>
      <c r="H39" s="163"/>
      <c r="I39" s="53"/>
      <c r="J39" s="46"/>
      <c r="K39" s="46"/>
      <c r="L39" s="40"/>
      <c r="M39" s="65"/>
      <c r="N39" s="65"/>
      <c r="O39" s="112" t="str">
        <f t="shared" si="1"/>
        <v/>
      </c>
      <c r="P39" s="112" t="str">
        <f t="shared" si="9"/>
        <v/>
      </c>
      <c r="Q39" s="113" t="str">
        <f t="shared" si="10"/>
        <v/>
      </c>
      <c r="R39" s="86"/>
      <c r="S39" s="86"/>
      <c r="T39" s="86"/>
      <c r="U39" s="86" t="str">
        <f t="shared" si="2"/>
        <v/>
      </c>
      <c r="V39" s="86" t="str">
        <f t="shared" si="11"/>
        <v/>
      </c>
      <c r="W39" s="86" t="str">
        <f t="shared" si="3"/>
        <v/>
      </c>
      <c r="X39" s="86" t="str">
        <f t="shared" si="4"/>
        <v/>
      </c>
      <c r="Y39" s="86" t="str">
        <f t="shared" si="14"/>
        <v/>
      </c>
      <c r="Z39" s="86" t="str">
        <f t="shared" si="15"/>
        <v/>
      </c>
      <c r="AA39" s="86" t="str">
        <f t="shared" si="16"/>
        <v/>
      </c>
      <c r="AB39" s="71"/>
      <c r="AG39" s="39" t="str">
        <f t="shared" si="13"/>
        <v/>
      </c>
      <c r="AH39" s="39" t="str">
        <f t="shared" si="5"/>
        <v/>
      </c>
      <c r="AI39" s="135" t="str">
        <f t="shared" si="6"/>
        <v/>
      </c>
      <c r="AJ39" s="37" t="e">
        <f>IF(#REF!="",AG39,"無料")</f>
        <v>#REF!</v>
      </c>
      <c r="AK39" s="37" t="str">
        <f t="shared" si="7"/>
        <v/>
      </c>
      <c r="AL39" s="37" t="str">
        <f t="shared" si="8"/>
        <v/>
      </c>
      <c r="AM39" s="37" t="e">
        <f>IF(#REF!="",AH39,0)</f>
        <v>#REF!</v>
      </c>
      <c r="AN39" s="37" t="e">
        <f>IF(#REF!="",AI39,0)</f>
        <v>#REF!</v>
      </c>
      <c r="AO39" s="1"/>
      <c r="AQ39" s="1">
        <v>30</v>
      </c>
    </row>
    <row r="40" spans="1:43" ht="17.25" customHeight="1" thickBot="1">
      <c r="A40" s="13">
        <v>31</v>
      </c>
      <c r="B40" s="15"/>
      <c r="C40" s="15"/>
      <c r="D40" s="15"/>
      <c r="E40" s="16"/>
      <c r="F40" s="161"/>
      <c r="G40" s="162"/>
      <c r="H40" s="163"/>
      <c r="I40" s="53"/>
      <c r="J40" s="46"/>
      <c r="K40" s="46"/>
      <c r="L40" s="40"/>
      <c r="M40" s="65"/>
      <c r="N40" s="65"/>
      <c r="O40" s="112" t="str">
        <f t="shared" si="1"/>
        <v/>
      </c>
      <c r="P40" s="112" t="str">
        <f t="shared" si="9"/>
        <v/>
      </c>
      <c r="Q40" s="113" t="str">
        <f t="shared" si="10"/>
        <v/>
      </c>
      <c r="R40" s="86"/>
      <c r="S40" s="86"/>
      <c r="T40" s="86"/>
      <c r="U40" s="86" t="str">
        <f t="shared" si="2"/>
        <v/>
      </c>
      <c r="V40" s="86" t="str">
        <f t="shared" si="11"/>
        <v/>
      </c>
      <c r="W40" s="86" t="str">
        <f t="shared" si="3"/>
        <v/>
      </c>
      <c r="X40" s="86" t="str">
        <f t="shared" si="4"/>
        <v/>
      </c>
      <c r="Y40" s="86" t="str">
        <f t="shared" si="14"/>
        <v/>
      </c>
      <c r="Z40" s="86" t="str">
        <f t="shared" si="15"/>
        <v/>
      </c>
      <c r="AA40" s="86" t="str">
        <f t="shared" si="16"/>
        <v/>
      </c>
      <c r="AB40" s="71"/>
      <c r="AG40" s="39" t="str">
        <f t="shared" si="13"/>
        <v/>
      </c>
      <c r="AH40" s="39" t="str">
        <f t="shared" si="5"/>
        <v/>
      </c>
      <c r="AI40" s="135" t="str">
        <f t="shared" si="6"/>
        <v/>
      </c>
      <c r="AJ40" s="37" t="e">
        <f>IF(#REF!="",AG40,"無料")</f>
        <v>#REF!</v>
      </c>
      <c r="AK40" s="37" t="str">
        <f t="shared" si="7"/>
        <v/>
      </c>
      <c r="AL40" s="37" t="str">
        <f t="shared" si="8"/>
        <v/>
      </c>
      <c r="AM40" s="37" t="e">
        <f>IF(#REF!="",AH40,0)</f>
        <v>#REF!</v>
      </c>
      <c r="AN40" s="37" t="e">
        <f>IF(#REF!="",AI40,0)</f>
        <v>#REF!</v>
      </c>
      <c r="AO40" s="1"/>
      <c r="AQ40" s="1">
        <v>31</v>
      </c>
    </row>
    <row r="41" spans="1:43" ht="17.25" customHeight="1" thickBot="1">
      <c r="A41" s="13">
        <v>32</v>
      </c>
      <c r="B41" s="15"/>
      <c r="C41" s="15"/>
      <c r="D41" s="15"/>
      <c r="E41" s="16"/>
      <c r="F41" s="161"/>
      <c r="G41" s="162"/>
      <c r="H41" s="163"/>
      <c r="I41" s="53"/>
      <c r="J41" s="46"/>
      <c r="K41" s="46"/>
      <c r="L41" s="40"/>
      <c r="M41" s="65"/>
      <c r="N41" s="65"/>
      <c r="O41" s="112" t="str">
        <f t="shared" si="1"/>
        <v/>
      </c>
      <c r="P41" s="112" t="str">
        <f t="shared" si="9"/>
        <v/>
      </c>
      <c r="Q41" s="113" t="str">
        <f t="shared" si="10"/>
        <v/>
      </c>
      <c r="R41" s="86"/>
      <c r="S41" s="86"/>
      <c r="T41" s="86"/>
      <c r="U41" s="86" t="str">
        <f t="shared" si="2"/>
        <v/>
      </c>
      <c r="V41" s="86" t="str">
        <f t="shared" si="11"/>
        <v/>
      </c>
      <c r="W41" s="86" t="str">
        <f t="shared" si="3"/>
        <v/>
      </c>
      <c r="X41" s="86" t="str">
        <f t="shared" si="4"/>
        <v/>
      </c>
      <c r="Y41" s="86" t="str">
        <f t="shared" si="14"/>
        <v/>
      </c>
      <c r="Z41" s="86" t="str">
        <f t="shared" si="15"/>
        <v/>
      </c>
      <c r="AA41" s="86" t="str">
        <f t="shared" si="16"/>
        <v/>
      </c>
      <c r="AB41" s="71"/>
      <c r="AG41" s="39" t="str">
        <f t="shared" si="13"/>
        <v/>
      </c>
      <c r="AH41" s="39" t="str">
        <f t="shared" si="5"/>
        <v/>
      </c>
      <c r="AI41" s="135" t="str">
        <f t="shared" si="6"/>
        <v/>
      </c>
      <c r="AJ41" s="37" t="e">
        <f>IF(#REF!="",AG41,"無料")</f>
        <v>#REF!</v>
      </c>
      <c r="AK41" s="37" t="str">
        <f t="shared" si="7"/>
        <v/>
      </c>
      <c r="AL41" s="37" t="str">
        <f t="shared" si="8"/>
        <v/>
      </c>
      <c r="AM41" s="37" t="e">
        <f>IF(#REF!="",AH41,0)</f>
        <v>#REF!</v>
      </c>
      <c r="AN41" s="37" t="e">
        <f>IF(#REF!="",AI41,0)</f>
        <v>#REF!</v>
      </c>
      <c r="AO41" s="1"/>
    </row>
    <row r="42" spans="1:43" ht="17.25" customHeight="1" thickBot="1">
      <c r="A42" s="13">
        <v>33</v>
      </c>
      <c r="B42" s="15"/>
      <c r="C42" s="15"/>
      <c r="D42" s="15"/>
      <c r="E42" s="16"/>
      <c r="F42" s="161"/>
      <c r="G42" s="162"/>
      <c r="H42" s="163"/>
      <c r="I42" s="53"/>
      <c r="J42" s="46"/>
      <c r="K42" s="46"/>
      <c r="L42" s="40"/>
      <c r="M42" s="65"/>
      <c r="N42" s="65"/>
      <c r="O42" s="112" t="str">
        <f t="shared" ref="O42:O59" si="17">IF(B42="","",IF(L42="事前",400,IF(L42="当日",500,"")))</f>
        <v/>
      </c>
      <c r="P42" s="112" t="str">
        <f t="shared" si="9"/>
        <v/>
      </c>
      <c r="Q42" s="113" t="str">
        <f t="shared" si="10"/>
        <v/>
      </c>
      <c r="R42" s="86"/>
      <c r="S42" s="86"/>
      <c r="T42" s="86"/>
      <c r="U42" s="86" t="str">
        <f t="shared" ref="U42:U59" si="18">IF(D42="男",1,IF(D42="女",2,""))</f>
        <v/>
      </c>
      <c r="V42" s="86" t="str">
        <f t="shared" ref="V42:V59" si="19">IF(L42="","",IF(L42="事前","11",IF(L42="当日",12,"")))</f>
        <v/>
      </c>
      <c r="W42" s="86" t="str">
        <f t="shared" ref="W42:W59" si="20">IF(M42="","",IF(M42="事前",22,IF(M42="当日",23,"")))</f>
        <v/>
      </c>
      <c r="X42" s="86" t="str">
        <f t="shared" ref="X42:X59" si="21">IF(N42="","",IF(N42="事前",33,IF(N42="当日",34,"""")))</f>
        <v/>
      </c>
      <c r="Y42" s="86" t="str">
        <f t="shared" si="14"/>
        <v/>
      </c>
      <c r="Z42" s="86" t="str">
        <f t="shared" si="15"/>
        <v/>
      </c>
      <c r="AA42" s="86" t="str">
        <f t="shared" si="16"/>
        <v/>
      </c>
      <c r="AB42" s="71"/>
      <c r="AG42" s="39" t="str">
        <f t="shared" ref="AG42:AG59" si="22">IF(L42="事前",600,IF(L42="当日",700,""))</f>
        <v/>
      </c>
      <c r="AH42" s="39" t="str">
        <f t="shared" ref="AH42:AH59" si="23">IF(M42="事前",600,IF(M42="当日",700,""))</f>
        <v/>
      </c>
      <c r="AI42" s="135" t="str">
        <f t="shared" ref="AI42:AI59" si="24">IF(N42="事前",600,IF(N42="当日",700,""))</f>
        <v/>
      </c>
      <c r="AJ42" s="37" t="e">
        <f>IF(#REF!="",AG42,"無料")</f>
        <v>#REF!</v>
      </c>
      <c r="AK42" s="37" t="str">
        <f t="shared" ref="AK42:AK59" si="25">IF(J42="","",2200)</f>
        <v/>
      </c>
      <c r="AL42" s="37" t="str">
        <f t="shared" ref="AL42:AL59" si="26">IF(J42="","",AG42)</f>
        <v/>
      </c>
      <c r="AM42" s="37" t="e">
        <f>IF(#REF!="",AH42,0)</f>
        <v>#REF!</v>
      </c>
      <c r="AN42" s="37" t="e">
        <f>IF(#REF!="",AI42,0)</f>
        <v>#REF!</v>
      </c>
      <c r="AO42" s="1"/>
    </row>
    <row r="43" spans="1:43" ht="17.25" customHeight="1" thickBot="1">
      <c r="A43" s="13">
        <v>34</v>
      </c>
      <c r="B43" s="15"/>
      <c r="C43" s="15"/>
      <c r="D43" s="15"/>
      <c r="E43" s="16"/>
      <c r="F43" s="161"/>
      <c r="G43" s="162"/>
      <c r="H43" s="163"/>
      <c r="I43" s="53"/>
      <c r="J43" s="46"/>
      <c r="K43" s="46"/>
      <c r="L43" s="40"/>
      <c r="M43" s="65"/>
      <c r="N43" s="65"/>
      <c r="O43" s="112" t="str">
        <f t="shared" si="17"/>
        <v/>
      </c>
      <c r="P43" s="112" t="str">
        <f t="shared" ref="P43:P59" si="27">IF(A43="","",IF(M43="事前",400,IF(M43="当日",500,"")))</f>
        <v/>
      </c>
      <c r="Q43" s="113" t="str">
        <f t="shared" ref="Q43:Q59" si="28">IF(A43="","",IF(N43="事前",400,IF(N43="当日",500,"")))</f>
        <v/>
      </c>
      <c r="R43" s="86"/>
      <c r="S43" s="86"/>
      <c r="T43" s="86"/>
      <c r="U43" s="86" t="str">
        <f t="shared" si="18"/>
        <v/>
      </c>
      <c r="V43" s="86" t="str">
        <f t="shared" si="19"/>
        <v/>
      </c>
      <c r="W43" s="86" t="str">
        <f t="shared" si="20"/>
        <v/>
      </c>
      <c r="X43" s="86" t="str">
        <f t="shared" si="21"/>
        <v/>
      </c>
      <c r="Y43" s="86" t="str">
        <f t="shared" si="14"/>
        <v/>
      </c>
      <c r="Z43" s="86" t="str">
        <f t="shared" si="15"/>
        <v/>
      </c>
      <c r="AA43" s="86" t="str">
        <f t="shared" si="16"/>
        <v/>
      </c>
      <c r="AB43" s="71"/>
      <c r="AG43" s="39" t="str">
        <f t="shared" si="22"/>
        <v/>
      </c>
      <c r="AH43" s="39" t="str">
        <f t="shared" si="23"/>
        <v/>
      </c>
      <c r="AI43" s="135" t="str">
        <f t="shared" si="24"/>
        <v/>
      </c>
      <c r="AJ43" s="37" t="e">
        <f>IF(#REF!="",AG43,"無料")</f>
        <v>#REF!</v>
      </c>
      <c r="AK43" s="37" t="str">
        <f t="shared" si="25"/>
        <v/>
      </c>
      <c r="AL43" s="37" t="str">
        <f t="shared" si="26"/>
        <v/>
      </c>
      <c r="AM43" s="37" t="e">
        <f>IF(#REF!="",AH43,0)</f>
        <v>#REF!</v>
      </c>
      <c r="AN43" s="37" t="e">
        <f>IF(#REF!="",AI43,0)</f>
        <v>#REF!</v>
      </c>
      <c r="AO43" s="1"/>
    </row>
    <row r="44" spans="1:43" ht="17.25" customHeight="1" thickBot="1">
      <c r="A44" s="13">
        <v>35</v>
      </c>
      <c r="B44" s="15"/>
      <c r="C44" s="15"/>
      <c r="D44" s="15"/>
      <c r="E44" s="16"/>
      <c r="F44" s="161"/>
      <c r="G44" s="162"/>
      <c r="H44" s="163"/>
      <c r="I44" s="53"/>
      <c r="J44" s="46"/>
      <c r="K44" s="46"/>
      <c r="L44" s="40"/>
      <c r="M44" s="65"/>
      <c r="N44" s="65"/>
      <c r="O44" s="112" t="str">
        <f t="shared" si="17"/>
        <v/>
      </c>
      <c r="P44" s="112" t="str">
        <f t="shared" si="27"/>
        <v/>
      </c>
      <c r="Q44" s="113" t="str">
        <f t="shared" si="28"/>
        <v/>
      </c>
      <c r="R44" s="86"/>
      <c r="S44" s="86"/>
      <c r="T44" s="86"/>
      <c r="U44" s="86" t="str">
        <f t="shared" si="18"/>
        <v/>
      </c>
      <c r="V44" s="86" t="str">
        <f t="shared" si="19"/>
        <v/>
      </c>
      <c r="W44" s="86" t="str">
        <f t="shared" si="20"/>
        <v/>
      </c>
      <c r="X44" s="86" t="str">
        <f t="shared" si="21"/>
        <v/>
      </c>
      <c r="Y44" s="86" t="str">
        <f t="shared" si="14"/>
        <v/>
      </c>
      <c r="Z44" s="86" t="str">
        <f t="shared" si="15"/>
        <v/>
      </c>
      <c r="AA44" s="86" t="str">
        <f t="shared" si="16"/>
        <v/>
      </c>
      <c r="AB44" s="71"/>
      <c r="AG44" s="39" t="str">
        <f t="shared" si="22"/>
        <v/>
      </c>
      <c r="AH44" s="39" t="str">
        <f t="shared" si="23"/>
        <v/>
      </c>
      <c r="AI44" s="135" t="str">
        <f t="shared" si="24"/>
        <v/>
      </c>
      <c r="AJ44" s="37" t="e">
        <f>IF(#REF!="",AG44,"無料")</f>
        <v>#REF!</v>
      </c>
      <c r="AK44" s="37" t="str">
        <f t="shared" si="25"/>
        <v/>
      </c>
      <c r="AL44" s="37" t="str">
        <f t="shared" si="26"/>
        <v/>
      </c>
      <c r="AM44" s="37" t="e">
        <f>IF(#REF!="",AH44,0)</f>
        <v>#REF!</v>
      </c>
      <c r="AN44" s="37" t="e">
        <f>IF(#REF!="",AI44,0)</f>
        <v>#REF!</v>
      </c>
      <c r="AO44" s="1"/>
    </row>
    <row r="45" spans="1:43" ht="17.25" customHeight="1" thickBot="1">
      <c r="A45" s="13">
        <v>36</v>
      </c>
      <c r="B45" s="15"/>
      <c r="C45" s="15"/>
      <c r="D45" s="15"/>
      <c r="E45" s="16"/>
      <c r="F45" s="161"/>
      <c r="G45" s="162"/>
      <c r="H45" s="163"/>
      <c r="I45" s="53"/>
      <c r="J45" s="46"/>
      <c r="K45" s="46"/>
      <c r="L45" s="40"/>
      <c r="M45" s="65"/>
      <c r="N45" s="65"/>
      <c r="O45" s="112" t="str">
        <f t="shared" si="17"/>
        <v/>
      </c>
      <c r="P45" s="112" t="str">
        <f t="shared" si="27"/>
        <v/>
      </c>
      <c r="Q45" s="113" t="str">
        <f t="shared" si="28"/>
        <v/>
      </c>
      <c r="R45" s="86"/>
      <c r="S45" s="86"/>
      <c r="T45" s="86"/>
      <c r="U45" s="86" t="str">
        <f t="shared" si="18"/>
        <v/>
      </c>
      <c r="V45" s="86" t="str">
        <f t="shared" si="19"/>
        <v/>
      </c>
      <c r="W45" s="86" t="str">
        <f t="shared" si="20"/>
        <v/>
      </c>
      <c r="X45" s="86" t="str">
        <f t="shared" si="21"/>
        <v/>
      </c>
      <c r="Y45" s="86" t="str">
        <f t="shared" si="14"/>
        <v/>
      </c>
      <c r="Z45" s="86" t="str">
        <f t="shared" si="15"/>
        <v/>
      </c>
      <c r="AA45" s="86" t="str">
        <f t="shared" si="16"/>
        <v/>
      </c>
      <c r="AB45" s="71"/>
      <c r="AG45" s="39" t="str">
        <f t="shared" si="22"/>
        <v/>
      </c>
      <c r="AH45" s="39" t="str">
        <f t="shared" si="23"/>
        <v/>
      </c>
      <c r="AI45" s="135" t="str">
        <f t="shared" si="24"/>
        <v/>
      </c>
      <c r="AJ45" s="37" t="e">
        <f>IF(#REF!="",AG45,"無料")</f>
        <v>#REF!</v>
      </c>
      <c r="AK45" s="37" t="str">
        <f t="shared" si="25"/>
        <v/>
      </c>
      <c r="AL45" s="37" t="str">
        <f t="shared" si="26"/>
        <v/>
      </c>
      <c r="AM45" s="37" t="e">
        <f>IF(#REF!="",AH45,0)</f>
        <v>#REF!</v>
      </c>
      <c r="AN45" s="37" t="e">
        <f>IF(#REF!="",AI45,0)</f>
        <v>#REF!</v>
      </c>
      <c r="AO45" s="1"/>
    </row>
    <row r="46" spans="1:43" ht="17.25" customHeight="1" thickBot="1">
      <c r="A46" s="13">
        <v>37</v>
      </c>
      <c r="B46" s="15"/>
      <c r="C46" s="15"/>
      <c r="D46" s="15"/>
      <c r="E46" s="16"/>
      <c r="F46" s="161"/>
      <c r="G46" s="162"/>
      <c r="H46" s="163"/>
      <c r="I46" s="53"/>
      <c r="J46" s="46"/>
      <c r="K46" s="46"/>
      <c r="L46" s="40"/>
      <c r="M46" s="65"/>
      <c r="N46" s="65"/>
      <c r="O46" s="112" t="str">
        <f t="shared" si="17"/>
        <v/>
      </c>
      <c r="P46" s="112" t="str">
        <f t="shared" si="27"/>
        <v/>
      </c>
      <c r="Q46" s="113" t="str">
        <f t="shared" si="28"/>
        <v/>
      </c>
      <c r="R46" s="86"/>
      <c r="S46" s="86"/>
      <c r="T46" s="86"/>
      <c r="U46" s="86" t="str">
        <f t="shared" si="18"/>
        <v/>
      </c>
      <c r="V46" s="86" t="str">
        <f t="shared" si="19"/>
        <v/>
      </c>
      <c r="W46" s="86" t="str">
        <f t="shared" si="20"/>
        <v/>
      </c>
      <c r="X46" s="86" t="str">
        <f t="shared" si="21"/>
        <v/>
      </c>
      <c r="Y46" s="86" t="str">
        <f t="shared" si="14"/>
        <v/>
      </c>
      <c r="Z46" s="86" t="str">
        <f t="shared" si="15"/>
        <v/>
      </c>
      <c r="AA46" s="86" t="str">
        <f t="shared" si="16"/>
        <v/>
      </c>
      <c r="AB46" s="71"/>
      <c r="AG46" s="39" t="str">
        <f t="shared" si="22"/>
        <v/>
      </c>
      <c r="AH46" s="39" t="str">
        <f t="shared" si="23"/>
        <v/>
      </c>
      <c r="AI46" s="135" t="str">
        <f t="shared" si="24"/>
        <v/>
      </c>
      <c r="AJ46" s="37" t="e">
        <f>IF(#REF!="",AG46,"無料")</f>
        <v>#REF!</v>
      </c>
      <c r="AK46" s="37" t="str">
        <f t="shared" si="25"/>
        <v/>
      </c>
      <c r="AL46" s="37" t="str">
        <f t="shared" si="26"/>
        <v/>
      </c>
      <c r="AM46" s="37" t="e">
        <f>IF(#REF!="",AH46,0)</f>
        <v>#REF!</v>
      </c>
      <c r="AN46" s="37" t="e">
        <f>IF(#REF!="",AI46,0)</f>
        <v>#REF!</v>
      </c>
      <c r="AO46" s="1"/>
    </row>
    <row r="47" spans="1:43" ht="17.25" customHeight="1" thickBot="1">
      <c r="A47" s="13">
        <v>38</v>
      </c>
      <c r="B47" s="15"/>
      <c r="C47" s="15"/>
      <c r="D47" s="15"/>
      <c r="E47" s="16"/>
      <c r="F47" s="161"/>
      <c r="G47" s="162"/>
      <c r="H47" s="163"/>
      <c r="I47" s="53"/>
      <c r="J47" s="46"/>
      <c r="K47" s="46"/>
      <c r="L47" s="40"/>
      <c r="M47" s="65"/>
      <c r="N47" s="65"/>
      <c r="O47" s="112" t="str">
        <f t="shared" si="17"/>
        <v/>
      </c>
      <c r="P47" s="112" t="str">
        <f t="shared" si="27"/>
        <v/>
      </c>
      <c r="Q47" s="113" t="str">
        <f t="shared" si="28"/>
        <v/>
      </c>
      <c r="R47" s="86"/>
      <c r="S47" s="86"/>
      <c r="T47" s="86"/>
      <c r="U47" s="86" t="str">
        <f t="shared" si="18"/>
        <v/>
      </c>
      <c r="V47" s="86" t="str">
        <f t="shared" si="19"/>
        <v/>
      </c>
      <c r="W47" s="86" t="str">
        <f t="shared" si="20"/>
        <v/>
      </c>
      <c r="X47" s="86" t="str">
        <f t="shared" si="21"/>
        <v/>
      </c>
      <c r="Y47" s="86" t="str">
        <f t="shared" si="14"/>
        <v/>
      </c>
      <c r="Z47" s="86" t="str">
        <f t="shared" si="15"/>
        <v/>
      </c>
      <c r="AA47" s="86" t="str">
        <f t="shared" si="16"/>
        <v/>
      </c>
      <c r="AB47" s="71"/>
      <c r="AG47" s="39" t="str">
        <f t="shared" si="22"/>
        <v/>
      </c>
      <c r="AH47" s="39" t="str">
        <f t="shared" si="23"/>
        <v/>
      </c>
      <c r="AI47" s="135" t="str">
        <f t="shared" si="24"/>
        <v/>
      </c>
      <c r="AJ47" s="37" t="e">
        <f>IF(#REF!="",AG47,"無料")</f>
        <v>#REF!</v>
      </c>
      <c r="AK47" s="37" t="str">
        <f t="shared" si="25"/>
        <v/>
      </c>
      <c r="AL47" s="37" t="str">
        <f t="shared" si="26"/>
        <v/>
      </c>
      <c r="AM47" s="37" t="e">
        <f>IF(#REF!="",AH47,0)</f>
        <v>#REF!</v>
      </c>
      <c r="AN47" s="37" t="e">
        <f>IF(#REF!="",AI47,0)</f>
        <v>#REF!</v>
      </c>
      <c r="AO47" s="1"/>
    </row>
    <row r="48" spans="1:43" ht="17.25" customHeight="1" thickBot="1">
      <c r="A48" s="13">
        <v>39</v>
      </c>
      <c r="B48" s="15"/>
      <c r="C48" s="15"/>
      <c r="D48" s="15"/>
      <c r="E48" s="16"/>
      <c r="F48" s="161"/>
      <c r="G48" s="162"/>
      <c r="H48" s="163"/>
      <c r="I48" s="53"/>
      <c r="J48" s="46"/>
      <c r="K48" s="46"/>
      <c r="L48" s="40"/>
      <c r="M48" s="65"/>
      <c r="N48" s="65"/>
      <c r="O48" s="112" t="str">
        <f t="shared" si="17"/>
        <v/>
      </c>
      <c r="P48" s="112" t="str">
        <f t="shared" si="27"/>
        <v/>
      </c>
      <c r="Q48" s="113" t="str">
        <f t="shared" si="28"/>
        <v/>
      </c>
      <c r="R48" s="86"/>
      <c r="S48" s="86"/>
      <c r="T48" s="86"/>
      <c r="U48" s="86" t="str">
        <f t="shared" si="18"/>
        <v/>
      </c>
      <c r="V48" s="86" t="str">
        <f t="shared" si="19"/>
        <v/>
      </c>
      <c r="W48" s="86" t="str">
        <f t="shared" si="20"/>
        <v/>
      </c>
      <c r="X48" s="86" t="str">
        <f t="shared" si="21"/>
        <v/>
      </c>
      <c r="Y48" s="86" t="str">
        <f t="shared" si="14"/>
        <v/>
      </c>
      <c r="Z48" s="86" t="str">
        <f t="shared" si="15"/>
        <v/>
      </c>
      <c r="AA48" s="86" t="str">
        <f t="shared" si="16"/>
        <v/>
      </c>
      <c r="AB48" s="71"/>
      <c r="AG48" s="39" t="str">
        <f t="shared" si="22"/>
        <v/>
      </c>
      <c r="AH48" s="39" t="str">
        <f t="shared" si="23"/>
        <v/>
      </c>
      <c r="AI48" s="135" t="str">
        <f t="shared" si="24"/>
        <v/>
      </c>
      <c r="AJ48" s="37" t="e">
        <f>IF(#REF!="",AG48,"無料")</f>
        <v>#REF!</v>
      </c>
      <c r="AK48" s="37" t="str">
        <f t="shared" si="25"/>
        <v/>
      </c>
      <c r="AL48" s="37" t="str">
        <f t="shared" si="26"/>
        <v/>
      </c>
      <c r="AM48" s="37" t="e">
        <f>IF(#REF!="",AH48,0)</f>
        <v>#REF!</v>
      </c>
      <c r="AN48" s="37" t="e">
        <f>IF(#REF!="",AI48,0)</f>
        <v>#REF!</v>
      </c>
      <c r="AO48" s="1"/>
    </row>
    <row r="49" spans="1:41" ht="17.25" customHeight="1" thickBot="1">
      <c r="A49" s="13">
        <v>40</v>
      </c>
      <c r="B49" s="15"/>
      <c r="C49" s="15"/>
      <c r="D49" s="15"/>
      <c r="E49" s="16"/>
      <c r="F49" s="161"/>
      <c r="G49" s="162"/>
      <c r="H49" s="163"/>
      <c r="I49" s="53"/>
      <c r="J49" s="46"/>
      <c r="K49" s="46"/>
      <c r="L49" s="40"/>
      <c r="M49" s="65"/>
      <c r="N49" s="65"/>
      <c r="O49" s="112" t="str">
        <f t="shared" si="17"/>
        <v/>
      </c>
      <c r="P49" s="112" t="str">
        <f t="shared" si="27"/>
        <v/>
      </c>
      <c r="Q49" s="113" t="str">
        <f t="shared" si="28"/>
        <v/>
      </c>
      <c r="R49" s="86"/>
      <c r="S49" s="86"/>
      <c r="T49" s="86"/>
      <c r="U49" s="86" t="str">
        <f t="shared" si="18"/>
        <v/>
      </c>
      <c r="V49" s="86" t="str">
        <f t="shared" si="19"/>
        <v/>
      </c>
      <c r="W49" s="86" t="str">
        <f t="shared" si="20"/>
        <v/>
      </c>
      <c r="X49" s="86" t="str">
        <f t="shared" si="21"/>
        <v/>
      </c>
      <c r="Y49" s="86" t="str">
        <f t="shared" si="14"/>
        <v/>
      </c>
      <c r="Z49" s="86" t="str">
        <f t="shared" si="15"/>
        <v/>
      </c>
      <c r="AA49" s="86" t="str">
        <f t="shared" si="16"/>
        <v/>
      </c>
      <c r="AB49" s="71"/>
      <c r="AG49" s="39" t="str">
        <f t="shared" si="22"/>
        <v/>
      </c>
      <c r="AH49" s="39" t="str">
        <f t="shared" si="23"/>
        <v/>
      </c>
      <c r="AI49" s="135" t="str">
        <f t="shared" si="24"/>
        <v/>
      </c>
      <c r="AJ49" s="37" t="e">
        <f>IF(#REF!="",AG49,"無料")</f>
        <v>#REF!</v>
      </c>
      <c r="AK49" s="37" t="str">
        <f t="shared" si="25"/>
        <v/>
      </c>
      <c r="AL49" s="37" t="str">
        <f t="shared" si="26"/>
        <v/>
      </c>
      <c r="AM49" s="37" t="e">
        <f>IF(#REF!="",AH49,0)</f>
        <v>#REF!</v>
      </c>
      <c r="AN49" s="37" t="e">
        <f>IF(#REF!="",AI49,0)</f>
        <v>#REF!</v>
      </c>
      <c r="AO49" s="1"/>
    </row>
    <row r="50" spans="1:41" ht="17.25" customHeight="1" thickBot="1">
      <c r="A50" s="13">
        <v>41</v>
      </c>
      <c r="B50" s="15"/>
      <c r="C50" s="15"/>
      <c r="D50" s="15"/>
      <c r="E50" s="16"/>
      <c r="F50" s="161"/>
      <c r="G50" s="162"/>
      <c r="H50" s="163"/>
      <c r="I50" s="53"/>
      <c r="J50" s="46"/>
      <c r="K50" s="46"/>
      <c r="L50" s="40"/>
      <c r="M50" s="65"/>
      <c r="N50" s="65"/>
      <c r="O50" s="112" t="str">
        <f t="shared" si="17"/>
        <v/>
      </c>
      <c r="P50" s="112" t="str">
        <f t="shared" si="27"/>
        <v/>
      </c>
      <c r="Q50" s="113" t="str">
        <f t="shared" si="28"/>
        <v/>
      </c>
      <c r="R50" s="86"/>
      <c r="S50" s="86"/>
      <c r="T50" s="86"/>
      <c r="U50" s="86" t="str">
        <f t="shared" si="18"/>
        <v/>
      </c>
      <c r="V50" s="86" t="str">
        <f t="shared" si="19"/>
        <v/>
      </c>
      <c r="W50" s="86" t="str">
        <f t="shared" si="20"/>
        <v/>
      </c>
      <c r="X50" s="86" t="str">
        <f t="shared" si="21"/>
        <v/>
      </c>
      <c r="Y50" s="86" t="str">
        <f t="shared" si="14"/>
        <v/>
      </c>
      <c r="Z50" s="86" t="str">
        <f t="shared" si="15"/>
        <v/>
      </c>
      <c r="AA50" s="86" t="str">
        <f t="shared" si="16"/>
        <v/>
      </c>
      <c r="AB50" s="71"/>
      <c r="AG50" s="39" t="str">
        <f t="shared" si="22"/>
        <v/>
      </c>
      <c r="AH50" s="39" t="str">
        <f t="shared" si="23"/>
        <v/>
      </c>
      <c r="AI50" s="135" t="str">
        <f t="shared" si="24"/>
        <v/>
      </c>
      <c r="AJ50" s="37" t="e">
        <f>IF(#REF!="",AG50,"無料")</f>
        <v>#REF!</v>
      </c>
      <c r="AK50" s="37" t="str">
        <f t="shared" si="25"/>
        <v/>
      </c>
      <c r="AL50" s="37" t="str">
        <f t="shared" si="26"/>
        <v/>
      </c>
      <c r="AM50" s="37" t="e">
        <f>IF(#REF!="",AH50,0)</f>
        <v>#REF!</v>
      </c>
      <c r="AN50" s="37" t="e">
        <f>IF(#REF!="",AI50,0)</f>
        <v>#REF!</v>
      </c>
      <c r="AO50" s="1"/>
    </row>
    <row r="51" spans="1:41" ht="17.25" customHeight="1" thickBot="1">
      <c r="A51" s="13">
        <v>42</v>
      </c>
      <c r="B51" s="15"/>
      <c r="C51" s="15"/>
      <c r="D51" s="15"/>
      <c r="E51" s="16"/>
      <c r="F51" s="161"/>
      <c r="G51" s="162"/>
      <c r="H51" s="163"/>
      <c r="I51" s="53"/>
      <c r="J51" s="46"/>
      <c r="K51" s="46"/>
      <c r="L51" s="40"/>
      <c r="M51" s="65"/>
      <c r="N51" s="65"/>
      <c r="O51" s="112" t="str">
        <f t="shared" si="17"/>
        <v/>
      </c>
      <c r="P51" s="112" t="str">
        <f t="shared" si="27"/>
        <v/>
      </c>
      <c r="Q51" s="113" t="str">
        <f t="shared" si="28"/>
        <v/>
      </c>
      <c r="R51" s="86"/>
      <c r="S51" s="86"/>
      <c r="T51" s="86"/>
      <c r="U51" s="86" t="str">
        <f t="shared" si="18"/>
        <v/>
      </c>
      <c r="V51" s="86" t="str">
        <f t="shared" si="19"/>
        <v/>
      </c>
      <c r="W51" s="86" t="str">
        <f t="shared" si="20"/>
        <v/>
      </c>
      <c r="X51" s="86" t="str">
        <f t="shared" si="21"/>
        <v/>
      </c>
      <c r="Y51" s="86" t="str">
        <f t="shared" si="14"/>
        <v/>
      </c>
      <c r="Z51" s="86" t="str">
        <f t="shared" si="15"/>
        <v/>
      </c>
      <c r="AA51" s="86" t="str">
        <f t="shared" si="16"/>
        <v/>
      </c>
      <c r="AB51" s="71"/>
      <c r="AG51" s="39" t="str">
        <f t="shared" si="22"/>
        <v/>
      </c>
      <c r="AH51" s="39" t="str">
        <f t="shared" si="23"/>
        <v/>
      </c>
      <c r="AI51" s="135" t="str">
        <f t="shared" si="24"/>
        <v/>
      </c>
      <c r="AJ51" s="37" t="e">
        <f>IF(#REF!="",AG51,"無料")</f>
        <v>#REF!</v>
      </c>
      <c r="AK51" s="37" t="str">
        <f t="shared" si="25"/>
        <v/>
      </c>
      <c r="AL51" s="37" t="str">
        <f t="shared" si="26"/>
        <v/>
      </c>
      <c r="AM51" s="37" t="e">
        <f>IF(#REF!="",AH51,0)</f>
        <v>#REF!</v>
      </c>
      <c r="AN51" s="37" t="e">
        <f>IF(#REF!="",AI51,0)</f>
        <v>#REF!</v>
      </c>
      <c r="AO51" s="1"/>
    </row>
    <row r="52" spans="1:41" ht="17.25" customHeight="1" thickBot="1">
      <c r="A52" s="13">
        <v>43</v>
      </c>
      <c r="B52" s="15"/>
      <c r="C52" s="15"/>
      <c r="D52" s="15"/>
      <c r="E52" s="16"/>
      <c r="F52" s="161"/>
      <c r="G52" s="162"/>
      <c r="H52" s="163"/>
      <c r="I52" s="53"/>
      <c r="J52" s="46"/>
      <c r="K52" s="46"/>
      <c r="L52" s="40"/>
      <c r="M52" s="65"/>
      <c r="N52" s="65"/>
      <c r="O52" s="112" t="str">
        <f t="shared" si="17"/>
        <v/>
      </c>
      <c r="P52" s="112" t="str">
        <f t="shared" si="27"/>
        <v/>
      </c>
      <c r="Q52" s="113" t="str">
        <f t="shared" si="28"/>
        <v/>
      </c>
      <c r="R52" s="86"/>
      <c r="S52" s="86"/>
      <c r="T52" s="86"/>
      <c r="U52" s="86" t="str">
        <f t="shared" si="18"/>
        <v/>
      </c>
      <c r="V52" s="86" t="str">
        <f t="shared" si="19"/>
        <v/>
      </c>
      <c r="W52" s="86" t="str">
        <f t="shared" si="20"/>
        <v/>
      </c>
      <c r="X52" s="86" t="str">
        <f t="shared" si="21"/>
        <v/>
      </c>
      <c r="Y52" s="86" t="str">
        <f t="shared" si="14"/>
        <v/>
      </c>
      <c r="Z52" s="86" t="str">
        <f t="shared" si="15"/>
        <v/>
      </c>
      <c r="AA52" s="86" t="str">
        <f t="shared" si="16"/>
        <v/>
      </c>
      <c r="AB52" s="71"/>
      <c r="AG52" s="39" t="str">
        <f t="shared" si="22"/>
        <v/>
      </c>
      <c r="AH52" s="39" t="str">
        <f t="shared" si="23"/>
        <v/>
      </c>
      <c r="AI52" s="135" t="str">
        <f t="shared" si="24"/>
        <v/>
      </c>
      <c r="AJ52" s="37" t="e">
        <f>IF(#REF!="",AG52,"無料")</f>
        <v>#REF!</v>
      </c>
      <c r="AK52" s="37" t="str">
        <f t="shared" si="25"/>
        <v/>
      </c>
      <c r="AL52" s="37" t="str">
        <f t="shared" si="26"/>
        <v/>
      </c>
      <c r="AM52" s="37" t="e">
        <f>IF(#REF!="",AH52,0)</f>
        <v>#REF!</v>
      </c>
      <c r="AN52" s="37" t="e">
        <f>IF(#REF!="",AI52,0)</f>
        <v>#REF!</v>
      </c>
      <c r="AO52" s="1"/>
    </row>
    <row r="53" spans="1:41" ht="17.25" customHeight="1" thickBot="1">
      <c r="A53" s="13">
        <v>44</v>
      </c>
      <c r="B53" s="15"/>
      <c r="C53" s="15"/>
      <c r="D53" s="15"/>
      <c r="E53" s="16"/>
      <c r="F53" s="161"/>
      <c r="G53" s="162"/>
      <c r="H53" s="163"/>
      <c r="I53" s="53"/>
      <c r="J53" s="46"/>
      <c r="K53" s="46"/>
      <c r="L53" s="40"/>
      <c r="M53" s="65"/>
      <c r="N53" s="65"/>
      <c r="O53" s="112" t="str">
        <f t="shared" si="17"/>
        <v/>
      </c>
      <c r="P53" s="112" t="str">
        <f t="shared" si="27"/>
        <v/>
      </c>
      <c r="Q53" s="113" t="str">
        <f t="shared" si="28"/>
        <v/>
      </c>
      <c r="R53" s="86"/>
      <c r="S53" s="86"/>
      <c r="T53" s="86"/>
      <c r="U53" s="86" t="str">
        <f t="shared" si="18"/>
        <v/>
      </c>
      <c r="V53" s="86" t="str">
        <f t="shared" si="19"/>
        <v/>
      </c>
      <c r="W53" s="86" t="str">
        <f t="shared" si="20"/>
        <v/>
      </c>
      <c r="X53" s="86" t="str">
        <f t="shared" si="21"/>
        <v/>
      </c>
      <c r="Y53" s="86" t="str">
        <f t="shared" si="14"/>
        <v/>
      </c>
      <c r="Z53" s="86" t="str">
        <f t="shared" si="15"/>
        <v/>
      </c>
      <c r="AA53" s="86" t="str">
        <f t="shared" si="16"/>
        <v/>
      </c>
      <c r="AB53" s="71"/>
      <c r="AG53" s="39" t="str">
        <f t="shared" si="22"/>
        <v/>
      </c>
      <c r="AH53" s="39" t="str">
        <f t="shared" si="23"/>
        <v/>
      </c>
      <c r="AI53" s="135" t="str">
        <f t="shared" si="24"/>
        <v/>
      </c>
      <c r="AJ53" s="37" t="e">
        <f>IF(#REF!="",AG53,"無料")</f>
        <v>#REF!</v>
      </c>
      <c r="AK53" s="37" t="str">
        <f t="shared" si="25"/>
        <v/>
      </c>
      <c r="AL53" s="37" t="str">
        <f t="shared" si="26"/>
        <v/>
      </c>
      <c r="AM53" s="37" t="e">
        <f>IF(#REF!="",AH53,0)</f>
        <v>#REF!</v>
      </c>
      <c r="AN53" s="37" t="e">
        <f>IF(#REF!="",AI53,0)</f>
        <v>#REF!</v>
      </c>
      <c r="AO53" s="1"/>
    </row>
    <row r="54" spans="1:41" ht="17.25" customHeight="1" thickBot="1">
      <c r="A54" s="13">
        <v>45</v>
      </c>
      <c r="B54" s="15"/>
      <c r="C54" s="15"/>
      <c r="D54" s="15"/>
      <c r="E54" s="16"/>
      <c r="F54" s="161"/>
      <c r="G54" s="162"/>
      <c r="H54" s="163"/>
      <c r="I54" s="53"/>
      <c r="J54" s="46"/>
      <c r="K54" s="46"/>
      <c r="L54" s="40"/>
      <c r="M54" s="65"/>
      <c r="N54" s="65"/>
      <c r="O54" s="112" t="str">
        <f t="shared" si="17"/>
        <v/>
      </c>
      <c r="P54" s="112" t="str">
        <f t="shared" si="27"/>
        <v/>
      </c>
      <c r="Q54" s="113" t="str">
        <f t="shared" si="28"/>
        <v/>
      </c>
      <c r="R54" s="86"/>
      <c r="S54" s="86"/>
      <c r="T54" s="86"/>
      <c r="U54" s="86" t="str">
        <f t="shared" si="18"/>
        <v/>
      </c>
      <c r="V54" s="86" t="str">
        <f t="shared" si="19"/>
        <v/>
      </c>
      <c r="W54" s="86" t="str">
        <f t="shared" si="20"/>
        <v/>
      </c>
      <c r="X54" s="86" t="str">
        <f t="shared" si="21"/>
        <v/>
      </c>
      <c r="Y54" s="86" t="str">
        <f t="shared" si="14"/>
        <v/>
      </c>
      <c r="Z54" s="86" t="str">
        <f t="shared" si="15"/>
        <v/>
      </c>
      <c r="AA54" s="86" t="str">
        <f t="shared" si="16"/>
        <v/>
      </c>
      <c r="AB54" s="71"/>
      <c r="AG54" s="39" t="str">
        <f t="shared" si="22"/>
        <v/>
      </c>
      <c r="AH54" s="39" t="str">
        <f t="shared" si="23"/>
        <v/>
      </c>
      <c r="AI54" s="135" t="str">
        <f t="shared" si="24"/>
        <v/>
      </c>
      <c r="AJ54" s="37" t="e">
        <f>IF(#REF!="",AG54,"無料")</f>
        <v>#REF!</v>
      </c>
      <c r="AK54" s="37" t="str">
        <f t="shared" si="25"/>
        <v/>
      </c>
      <c r="AL54" s="37" t="str">
        <f t="shared" si="26"/>
        <v/>
      </c>
      <c r="AM54" s="37" t="e">
        <f>IF(#REF!="",AH54,0)</f>
        <v>#REF!</v>
      </c>
      <c r="AN54" s="37" t="e">
        <f>IF(#REF!="",AI54,0)</f>
        <v>#REF!</v>
      </c>
      <c r="AO54" s="1"/>
    </row>
    <row r="55" spans="1:41" ht="17.25" customHeight="1" thickBot="1">
      <c r="A55" s="13">
        <v>46</v>
      </c>
      <c r="B55" s="15"/>
      <c r="C55" s="15"/>
      <c r="D55" s="15"/>
      <c r="E55" s="16"/>
      <c r="F55" s="161"/>
      <c r="G55" s="162"/>
      <c r="H55" s="163"/>
      <c r="I55" s="53"/>
      <c r="J55" s="46"/>
      <c r="K55" s="46"/>
      <c r="L55" s="40"/>
      <c r="M55" s="65"/>
      <c r="N55" s="65"/>
      <c r="O55" s="112" t="str">
        <f t="shared" si="17"/>
        <v/>
      </c>
      <c r="P55" s="112" t="str">
        <f t="shared" si="27"/>
        <v/>
      </c>
      <c r="Q55" s="113" t="str">
        <f t="shared" si="28"/>
        <v/>
      </c>
      <c r="R55" s="86"/>
      <c r="S55" s="86"/>
      <c r="T55" s="86"/>
      <c r="U55" s="86" t="str">
        <f t="shared" si="18"/>
        <v/>
      </c>
      <c r="V55" s="86" t="str">
        <f t="shared" si="19"/>
        <v/>
      </c>
      <c r="W55" s="86" t="str">
        <f t="shared" si="20"/>
        <v/>
      </c>
      <c r="X55" s="86" t="str">
        <f t="shared" si="21"/>
        <v/>
      </c>
      <c r="Y55" s="86" t="str">
        <f t="shared" si="14"/>
        <v/>
      </c>
      <c r="Z55" s="86" t="str">
        <f t="shared" si="15"/>
        <v/>
      </c>
      <c r="AA55" s="86" t="str">
        <f t="shared" si="16"/>
        <v/>
      </c>
      <c r="AB55" s="71"/>
      <c r="AG55" s="39" t="str">
        <f t="shared" si="22"/>
        <v/>
      </c>
      <c r="AH55" s="39" t="str">
        <f t="shared" si="23"/>
        <v/>
      </c>
      <c r="AI55" s="135" t="str">
        <f t="shared" si="24"/>
        <v/>
      </c>
      <c r="AJ55" s="37" t="e">
        <f>IF(#REF!="",AG55,"無料")</f>
        <v>#REF!</v>
      </c>
      <c r="AK55" s="37" t="str">
        <f t="shared" si="25"/>
        <v/>
      </c>
      <c r="AL55" s="37" t="str">
        <f t="shared" si="26"/>
        <v/>
      </c>
      <c r="AM55" s="37" t="e">
        <f>IF(#REF!="",AH55,0)</f>
        <v>#REF!</v>
      </c>
      <c r="AN55" s="37" t="e">
        <f>IF(#REF!="",AI55,0)</f>
        <v>#REF!</v>
      </c>
      <c r="AO55" s="1"/>
    </row>
    <row r="56" spans="1:41" ht="17.25" customHeight="1" thickBot="1">
      <c r="A56" s="13">
        <v>47</v>
      </c>
      <c r="B56" s="15"/>
      <c r="C56" s="15"/>
      <c r="D56" s="15"/>
      <c r="E56" s="16"/>
      <c r="F56" s="161"/>
      <c r="G56" s="162"/>
      <c r="H56" s="163"/>
      <c r="I56" s="53"/>
      <c r="J56" s="46"/>
      <c r="K56" s="46"/>
      <c r="L56" s="40"/>
      <c r="M56" s="65"/>
      <c r="N56" s="65"/>
      <c r="O56" s="112" t="str">
        <f t="shared" si="17"/>
        <v/>
      </c>
      <c r="P56" s="112" t="str">
        <f t="shared" si="27"/>
        <v/>
      </c>
      <c r="Q56" s="113" t="str">
        <f t="shared" si="28"/>
        <v/>
      </c>
      <c r="R56" s="86"/>
      <c r="S56" s="86"/>
      <c r="T56" s="86"/>
      <c r="U56" s="86" t="str">
        <f t="shared" si="18"/>
        <v/>
      </c>
      <c r="V56" s="86" t="str">
        <f t="shared" si="19"/>
        <v/>
      </c>
      <c r="W56" s="86" t="str">
        <f t="shared" si="20"/>
        <v/>
      </c>
      <c r="X56" s="86" t="str">
        <f t="shared" si="21"/>
        <v/>
      </c>
      <c r="Y56" s="86" t="str">
        <f t="shared" si="14"/>
        <v/>
      </c>
      <c r="Z56" s="86" t="str">
        <f t="shared" si="15"/>
        <v/>
      </c>
      <c r="AA56" s="86" t="str">
        <f t="shared" si="16"/>
        <v/>
      </c>
      <c r="AB56" s="71"/>
      <c r="AG56" s="39" t="str">
        <f t="shared" si="22"/>
        <v/>
      </c>
      <c r="AH56" s="39" t="str">
        <f t="shared" si="23"/>
        <v/>
      </c>
      <c r="AI56" s="135" t="str">
        <f t="shared" si="24"/>
        <v/>
      </c>
      <c r="AJ56" s="37" t="e">
        <f>IF(#REF!="",AG56,"無料")</f>
        <v>#REF!</v>
      </c>
      <c r="AK56" s="37" t="str">
        <f t="shared" si="25"/>
        <v/>
      </c>
      <c r="AL56" s="37" t="str">
        <f t="shared" si="26"/>
        <v/>
      </c>
      <c r="AM56" s="37" t="e">
        <f>IF(#REF!="",AH56,0)</f>
        <v>#REF!</v>
      </c>
      <c r="AN56" s="37" t="e">
        <f>IF(#REF!="",AI56,0)</f>
        <v>#REF!</v>
      </c>
      <c r="AO56" s="1"/>
    </row>
    <row r="57" spans="1:41" ht="17.25" customHeight="1" thickBot="1">
      <c r="A57" s="13">
        <v>48</v>
      </c>
      <c r="B57" s="15"/>
      <c r="C57" s="15"/>
      <c r="D57" s="15"/>
      <c r="E57" s="16"/>
      <c r="F57" s="161"/>
      <c r="G57" s="162"/>
      <c r="H57" s="163"/>
      <c r="I57" s="53"/>
      <c r="J57" s="46"/>
      <c r="K57" s="46"/>
      <c r="L57" s="40"/>
      <c r="M57" s="65"/>
      <c r="N57" s="65"/>
      <c r="O57" s="112" t="str">
        <f t="shared" si="17"/>
        <v/>
      </c>
      <c r="P57" s="112" t="str">
        <f t="shared" si="27"/>
        <v/>
      </c>
      <c r="Q57" s="113" t="str">
        <f t="shared" si="28"/>
        <v/>
      </c>
      <c r="R57" s="86"/>
      <c r="S57" s="86"/>
      <c r="T57" s="86"/>
      <c r="U57" s="86" t="str">
        <f t="shared" si="18"/>
        <v/>
      </c>
      <c r="V57" s="86" t="str">
        <f t="shared" si="19"/>
        <v/>
      </c>
      <c r="W57" s="86" t="str">
        <f t="shared" si="20"/>
        <v/>
      </c>
      <c r="X57" s="86" t="str">
        <f t="shared" si="21"/>
        <v/>
      </c>
      <c r="Y57" s="86" t="str">
        <f t="shared" si="14"/>
        <v/>
      </c>
      <c r="Z57" s="86" t="str">
        <f t="shared" si="15"/>
        <v/>
      </c>
      <c r="AA57" s="86" t="str">
        <f t="shared" si="16"/>
        <v/>
      </c>
      <c r="AB57" s="71"/>
      <c r="AG57" s="39" t="str">
        <f t="shared" si="22"/>
        <v/>
      </c>
      <c r="AH57" s="39" t="str">
        <f t="shared" si="23"/>
        <v/>
      </c>
      <c r="AI57" s="135" t="str">
        <f t="shared" si="24"/>
        <v/>
      </c>
      <c r="AJ57" s="37" t="e">
        <f>IF(#REF!="",AG57,"無料")</f>
        <v>#REF!</v>
      </c>
      <c r="AK57" s="37" t="str">
        <f t="shared" si="25"/>
        <v/>
      </c>
      <c r="AL57" s="37" t="str">
        <f t="shared" si="26"/>
        <v/>
      </c>
      <c r="AM57" s="37" t="e">
        <f>IF(#REF!="",AH57,0)</f>
        <v>#REF!</v>
      </c>
      <c r="AN57" s="37" t="e">
        <f>IF(#REF!="",AI57,0)</f>
        <v>#REF!</v>
      </c>
      <c r="AO57" s="1"/>
    </row>
    <row r="58" spans="1:41" ht="17.25" customHeight="1" thickBot="1">
      <c r="A58" s="13">
        <v>49</v>
      </c>
      <c r="B58" s="15"/>
      <c r="C58" s="15"/>
      <c r="D58" s="15"/>
      <c r="E58" s="16"/>
      <c r="F58" s="161"/>
      <c r="G58" s="162"/>
      <c r="H58" s="163"/>
      <c r="I58" s="53"/>
      <c r="J58" s="46"/>
      <c r="K58" s="46"/>
      <c r="L58" s="40"/>
      <c r="M58" s="65"/>
      <c r="N58" s="65"/>
      <c r="O58" s="112" t="str">
        <f t="shared" si="17"/>
        <v/>
      </c>
      <c r="P58" s="112" t="str">
        <f t="shared" si="27"/>
        <v/>
      </c>
      <c r="Q58" s="113" t="str">
        <f t="shared" si="28"/>
        <v/>
      </c>
      <c r="R58" s="86"/>
      <c r="S58" s="86"/>
      <c r="T58" s="86"/>
      <c r="U58" s="86" t="str">
        <f t="shared" si="18"/>
        <v/>
      </c>
      <c r="V58" s="86" t="str">
        <f t="shared" si="19"/>
        <v/>
      </c>
      <c r="W58" s="86" t="str">
        <f t="shared" si="20"/>
        <v/>
      </c>
      <c r="X58" s="86" t="str">
        <f t="shared" si="21"/>
        <v/>
      </c>
      <c r="Y58" s="86" t="str">
        <f t="shared" si="14"/>
        <v/>
      </c>
      <c r="Z58" s="86" t="str">
        <f t="shared" si="15"/>
        <v/>
      </c>
      <c r="AA58" s="86" t="str">
        <f t="shared" si="16"/>
        <v/>
      </c>
      <c r="AB58" s="71"/>
      <c r="AG58" s="39" t="str">
        <f t="shared" si="22"/>
        <v/>
      </c>
      <c r="AH58" s="39" t="str">
        <f t="shared" si="23"/>
        <v/>
      </c>
      <c r="AI58" s="135" t="str">
        <f t="shared" si="24"/>
        <v/>
      </c>
      <c r="AJ58" s="37" t="e">
        <f>IF(#REF!="",AG58,"無料")</f>
        <v>#REF!</v>
      </c>
      <c r="AK58" s="37" t="str">
        <f t="shared" si="25"/>
        <v/>
      </c>
      <c r="AL58" s="37" t="str">
        <f t="shared" si="26"/>
        <v/>
      </c>
      <c r="AM58" s="37" t="e">
        <f>IF(#REF!="",AH58,0)</f>
        <v>#REF!</v>
      </c>
      <c r="AN58" s="37" t="e">
        <f>IF(#REF!="",AI58,0)</f>
        <v>#REF!</v>
      </c>
      <c r="AO58" s="1"/>
    </row>
    <row r="59" spans="1:41" ht="17.25" customHeight="1" thickBot="1">
      <c r="A59" s="9">
        <v>50</v>
      </c>
      <c r="B59" s="17"/>
      <c r="C59" s="17"/>
      <c r="D59" s="17"/>
      <c r="E59" s="18"/>
      <c r="F59" s="164"/>
      <c r="G59" s="165"/>
      <c r="H59" s="166"/>
      <c r="I59" s="54"/>
      <c r="J59" s="47"/>
      <c r="K59" s="47"/>
      <c r="L59" s="41"/>
      <c r="M59" s="66"/>
      <c r="N59" s="66"/>
      <c r="O59" s="176" t="str">
        <f t="shared" si="17"/>
        <v/>
      </c>
      <c r="P59" s="176" t="str">
        <f t="shared" si="27"/>
        <v/>
      </c>
      <c r="Q59" s="177" t="str">
        <f t="shared" si="28"/>
        <v/>
      </c>
      <c r="R59" s="86"/>
      <c r="S59" s="86"/>
      <c r="T59" s="86"/>
      <c r="U59" s="86" t="str">
        <f t="shared" si="18"/>
        <v/>
      </c>
      <c r="V59" s="86" t="str">
        <f t="shared" si="19"/>
        <v/>
      </c>
      <c r="W59" s="86" t="str">
        <f t="shared" si="20"/>
        <v/>
      </c>
      <c r="X59" s="86" t="str">
        <f t="shared" si="21"/>
        <v/>
      </c>
      <c r="Y59" s="86" t="str">
        <f t="shared" si="14"/>
        <v/>
      </c>
      <c r="Z59" s="86" t="str">
        <f t="shared" si="15"/>
        <v/>
      </c>
      <c r="AA59" s="86" t="str">
        <f t="shared" si="16"/>
        <v/>
      </c>
      <c r="AB59" s="71"/>
      <c r="AG59" s="39" t="str">
        <f t="shared" si="22"/>
        <v/>
      </c>
      <c r="AH59" s="39" t="str">
        <f t="shared" si="23"/>
        <v/>
      </c>
      <c r="AI59" s="135" t="str">
        <f t="shared" si="24"/>
        <v/>
      </c>
      <c r="AJ59" s="37" t="e">
        <f>IF(#REF!="",AG59,"無料")</f>
        <v>#REF!</v>
      </c>
      <c r="AK59" s="37" t="str">
        <f t="shared" si="25"/>
        <v/>
      </c>
      <c r="AL59" s="37" t="str">
        <f t="shared" si="26"/>
        <v/>
      </c>
      <c r="AM59" s="37" t="e">
        <f>IF(#REF!="",AH59,0)</f>
        <v>#REF!</v>
      </c>
      <c r="AN59" s="37" t="e">
        <f>IF(#REF!="",AI59,0)</f>
        <v>#REF!</v>
      </c>
      <c r="AO59" s="1"/>
    </row>
    <row r="60" spans="1:41">
      <c r="D60" s="1">
        <f>COUNTIF(D10:D59,"女")</f>
        <v>0</v>
      </c>
      <c r="I60" s="38">
        <f>COUNTA(I10:I59)</f>
        <v>0</v>
      </c>
      <c r="L60" s="38"/>
      <c r="O60" s="1" t="str">
        <f t="shared" ref="O60:O64" si="29">IF(AI60=0,"",AI60)</f>
        <v/>
      </c>
      <c r="V60" s="86" t="str">
        <f t="shared" ref="V60" si="30">IF(L60="","",IF(L60="事前","11",IF(L60="当日",12,"")))</f>
        <v/>
      </c>
      <c r="AG60" s="37" t="str">
        <f>IF(L60="","","400")</f>
        <v/>
      </c>
      <c r="AH60" s="38"/>
      <c r="AO60" s="1"/>
    </row>
    <row r="61" spans="1:41">
      <c r="D61" s="1">
        <f>COUNTIF(D10:D59,"男")</f>
        <v>0</v>
      </c>
      <c r="L61" s="38"/>
      <c r="O61" s="1" t="str">
        <f t="shared" si="29"/>
        <v/>
      </c>
      <c r="U61" s="1">
        <f>COUNTIF(U10:U59,"男◯")</f>
        <v>0</v>
      </c>
      <c r="AG61" s="37" t="str">
        <f>IF(L61="","","400")</f>
        <v/>
      </c>
      <c r="AH61" s="38"/>
      <c r="AO61" s="1"/>
    </row>
    <row r="62" spans="1:41">
      <c r="L62" s="38">
        <f>COUNTIF(L10:L59,"")</f>
        <v>50</v>
      </c>
      <c r="M62" s="38">
        <f>COUNTIF(M10:M59,"")</f>
        <v>50</v>
      </c>
      <c r="N62" s="38">
        <f>COUNTIF(N10:N59,"")</f>
        <v>50</v>
      </c>
      <c r="O62" s="1" t="str">
        <f t="shared" si="29"/>
        <v/>
      </c>
      <c r="AG62" s="37"/>
      <c r="AH62" s="38"/>
      <c r="AO62" s="1"/>
    </row>
    <row r="63" spans="1:41">
      <c r="L63" s="38">
        <f>90-L62</f>
        <v>40</v>
      </c>
      <c r="M63" s="38">
        <f t="shared" ref="M63:N63" si="31">90-M62</f>
        <v>40</v>
      </c>
      <c r="N63" s="38">
        <f t="shared" si="31"/>
        <v>40</v>
      </c>
      <c r="O63" s="1" t="str">
        <f t="shared" si="29"/>
        <v/>
      </c>
      <c r="AG63" s="37"/>
      <c r="AH63" s="38"/>
      <c r="AO63" s="1"/>
    </row>
    <row r="64" spans="1:41">
      <c r="L64" s="38">
        <f>COUNTIF(L10:L59,"○")</f>
        <v>0</v>
      </c>
      <c r="M64" s="38">
        <f>COUNTIF(M10:M59,"○")</f>
        <v>0</v>
      </c>
      <c r="N64" s="38">
        <f>COUNTIF(N10:N59,"○")</f>
        <v>0</v>
      </c>
      <c r="O64" s="1" t="str">
        <f t="shared" si="29"/>
        <v/>
      </c>
      <c r="AG64" s="37"/>
      <c r="AH64" s="38"/>
      <c r="AO64" s="1"/>
    </row>
    <row r="65" spans="12:41">
      <c r="L65" s="38">
        <f>COUNTIF(L10:L59,"1日")</f>
        <v>0</v>
      </c>
      <c r="M65" s="38">
        <f>COUNTIF(M10:M59,"1日")</f>
        <v>0</v>
      </c>
      <c r="N65" s="38">
        <f>COUNTIF(N10:N59,"1日")</f>
        <v>0</v>
      </c>
      <c r="O65" s="1"/>
      <c r="AG65" s="37"/>
      <c r="AH65" s="38"/>
      <c r="AO65" s="1"/>
    </row>
    <row r="67" spans="12:41" ht="13.5" customHeight="1"/>
    <row r="68" spans="12:41" ht="13.5" customHeight="1"/>
    <row r="70" spans="12:41" ht="13.5" customHeight="1"/>
    <row r="71" spans="12:41" ht="13.5" customHeight="1"/>
  </sheetData>
  <sheetProtection selectLockedCells="1"/>
  <mergeCells count="19">
    <mergeCell ref="Y2:Y3"/>
    <mergeCell ref="AC2:AC3"/>
    <mergeCell ref="AG2:AG3"/>
    <mergeCell ref="L8:N8"/>
    <mergeCell ref="O8:Q8"/>
    <mergeCell ref="F8:H8"/>
    <mergeCell ref="A1:B1"/>
    <mergeCell ref="A6:B6"/>
    <mergeCell ref="C6:P6"/>
    <mergeCell ref="A3:B3"/>
    <mergeCell ref="A2:B2"/>
    <mergeCell ref="A4:B4"/>
    <mergeCell ref="A5:B5"/>
    <mergeCell ref="C2:H2"/>
    <mergeCell ref="C3:H3"/>
    <mergeCell ref="C4:H4"/>
    <mergeCell ref="C5:H5"/>
    <mergeCell ref="K3:N4"/>
    <mergeCell ref="K2:M2"/>
  </mergeCells>
  <phoneticPr fontId="6"/>
  <dataValidations xWindow="591" yWindow="781" count="9">
    <dataValidation type="list" imeMode="on" allowBlank="1" showInputMessage="1" showErrorMessage="1" sqref="D10:D59" xr:uid="{00000000-0002-0000-0200-000000000000}">
      <formula1>$AF$11:$AF$12</formula1>
    </dataValidation>
    <dataValidation imeMode="on" allowBlank="1" showInputMessage="1" showErrorMessage="1" sqref="B10:B59 B3:B5" xr:uid="{00000000-0002-0000-0200-000001000000}"/>
    <dataValidation imeMode="halfKatakana" allowBlank="1" showInputMessage="1" showErrorMessage="1" sqref="C9:C59 C3:H3 C6" xr:uid="{00000000-0002-0000-0200-000002000000}"/>
    <dataValidation type="list" allowBlank="1" showInputMessage="1" showErrorMessage="1" sqref="J10:J59" xr:uid="{00000000-0002-0000-0200-000005000000}">
      <formula1>$AF$15:$AF$28</formula1>
    </dataValidation>
    <dataValidation type="list" allowBlank="1" showInputMessage="1" showErrorMessage="1" sqref="L10:N59" xr:uid="{00000000-0002-0000-0200-000007000000}">
      <formula1>$AC$19:$AC$20</formula1>
    </dataValidation>
    <dataValidation type="list" allowBlank="1" showInputMessage="1" showErrorMessage="1" sqref="K10:K59" xr:uid="{00000000-0002-0000-0200-000009000000}">
      <formula1>$S$23:$S$24</formula1>
    </dataValidation>
    <dataValidation type="list" allowBlank="1" showInputMessage="1" showErrorMessage="1" sqref="E10:E59" xr:uid="{FFACC13E-AAA7-4C1E-BF8D-A7EF3E2C4F11}">
      <formula1>$AD$24:$AD$37</formula1>
    </dataValidation>
    <dataValidation imeMode="off" allowBlank="1" showInputMessage="1" showErrorMessage="1" prompt="参加予定日を入力すると、自動計算します。_x000a_" sqref="O10:R59 S23:T59 U10:AB59 O60:AB64" xr:uid="{00000000-0002-0000-0200-000004000000}"/>
    <dataValidation type="list" allowBlank="1" showInputMessage="1" showErrorMessage="1" sqref="K2:M2" xr:uid="{68B15A35-F49C-4CF2-AB97-43DEF4A1A5D9}">
      <formula1>$S$23:$S$25</formula1>
    </dataValidation>
  </dataValidations>
  <pageMargins left="0.31496062992125984" right="0.31496062992125984" top="0.74803149606299213" bottom="0.74803149606299213" header="0.31496062992125984" footer="0.31496062992125984"/>
  <pageSetup paperSize="9" scale="52" orientation="portrait" r:id="rId1"/>
  <ignoredErrors>
    <ignoredError sqref="AA10:AA11 Y12:AA59 Y11:Z11" unlockedFormula="1"/>
    <ignoredError sqref="AM10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0000"/>
    <pageSetUpPr fitToPage="1"/>
  </sheetPr>
  <dimension ref="A1:P45"/>
  <sheetViews>
    <sheetView topLeftCell="A9" zoomScaleNormal="100" workbookViewId="0">
      <selection activeCell="D18" sqref="D18"/>
    </sheetView>
  </sheetViews>
  <sheetFormatPr defaultColWidth="9" defaultRowHeight="13.5"/>
  <cols>
    <col min="1" max="1" width="3.75" customWidth="1"/>
    <col min="2" max="2" width="24.375" bestFit="1" customWidth="1"/>
    <col min="3" max="3" width="8.125" customWidth="1"/>
    <col min="4" max="5" width="8.875" customWidth="1"/>
    <col min="6" max="6" width="30.875" customWidth="1"/>
    <col min="7" max="7" width="8.5" bestFit="1" customWidth="1"/>
    <col min="8" max="8" width="7" customWidth="1"/>
    <col min="9" max="9" width="13.25" customWidth="1"/>
    <col min="10" max="10" width="3.75" customWidth="1"/>
    <col min="12" max="12" width="9" customWidth="1"/>
    <col min="13" max="16" width="9" hidden="1" customWidth="1"/>
    <col min="17" max="18" width="9" customWidth="1"/>
  </cols>
  <sheetData>
    <row r="1" spans="1:10" ht="17.25">
      <c r="A1" s="14" t="s">
        <v>66</v>
      </c>
      <c r="B1" s="27"/>
      <c r="C1" s="28"/>
      <c r="D1" s="244" t="str">
        <f>注意事項!J3</f>
        <v>小学生事前用</v>
      </c>
      <c r="E1" s="244"/>
      <c r="F1" s="244"/>
      <c r="G1" s="244"/>
      <c r="H1" s="244"/>
      <c r="I1" s="244"/>
      <c r="J1" s="244"/>
    </row>
    <row r="2" spans="1:10" ht="24.75" customHeight="1">
      <c r="A2" s="245" t="s">
        <v>61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0" ht="15.75" customHeight="1">
      <c r="A3" s="246" t="str">
        <f>IF(①参加者一覧表!C2="","",①参加者一覧表!C2)</f>
        <v/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10" ht="19.5" thickBot="1">
      <c r="A4" s="246" t="s">
        <v>46</v>
      </c>
      <c r="B4" s="246"/>
      <c r="C4" s="246"/>
      <c r="D4" s="246"/>
      <c r="E4" s="246"/>
      <c r="F4" s="246"/>
      <c r="G4" s="246"/>
      <c r="H4" s="246"/>
      <c r="I4" s="246"/>
      <c r="J4" s="246"/>
    </row>
    <row r="5" spans="1:10" ht="29.25" customHeight="1" thickBot="1">
      <c r="A5" s="28"/>
      <c r="B5" s="57" t="s">
        <v>26</v>
      </c>
      <c r="C5" s="89" t="s">
        <v>47</v>
      </c>
      <c r="D5" s="250" t="str">
        <f>IF(①参加者一覧表!C5="","",①参加者一覧表!C5)</f>
        <v/>
      </c>
      <c r="E5" s="250"/>
      <c r="F5" s="251"/>
      <c r="G5" s="52"/>
      <c r="H5" s="52"/>
      <c r="I5" s="29" t="s">
        <v>3</v>
      </c>
      <c r="J5" s="28"/>
    </row>
    <row r="6" spans="1:10" ht="29.25" customHeight="1" thickBot="1">
      <c r="A6" s="28"/>
      <c r="B6" s="34" t="str">
        <f>IF(①参加者一覧表!C4="","",①参加者一覧表!C4)</f>
        <v/>
      </c>
      <c r="C6" s="151" t="s">
        <v>30</v>
      </c>
      <c r="D6" s="248" t="str">
        <f>IF(①参加者一覧表!C2="","",①参加者一覧表!C2)</f>
        <v/>
      </c>
      <c r="E6" s="248"/>
      <c r="F6" s="248"/>
      <c r="G6" s="248"/>
      <c r="H6" s="248"/>
      <c r="I6" s="249"/>
      <c r="J6" s="30"/>
    </row>
    <row r="7" spans="1:10" ht="9" customHeight="1">
      <c r="A7" s="28"/>
      <c r="B7" s="247"/>
      <c r="C7" s="247"/>
      <c r="D7" s="64"/>
      <c r="E7" s="28"/>
      <c r="F7" s="58"/>
      <c r="G7" s="87"/>
      <c r="H7" s="87"/>
      <c r="I7" s="88"/>
      <c r="J7" s="28"/>
    </row>
    <row r="8" spans="1:10" ht="9" customHeight="1">
      <c r="A8" s="28"/>
      <c r="C8" s="231"/>
      <c r="D8" s="231"/>
      <c r="E8" s="51"/>
      <c r="F8" s="100"/>
      <c r="G8" s="26"/>
      <c r="H8" s="51"/>
      <c r="I8" s="101"/>
    </row>
    <row r="9" spans="1:10" ht="9" customHeight="1">
      <c r="A9" s="28"/>
      <c r="B9" s="106"/>
      <c r="C9" s="231"/>
      <c r="D9" s="231"/>
      <c r="E9" s="51"/>
      <c r="F9" s="100"/>
      <c r="G9" s="26"/>
      <c r="H9" s="51"/>
      <c r="I9" s="101"/>
    </row>
    <row r="10" spans="1:10" ht="10.5" customHeight="1" thickBot="1">
      <c r="A10" s="28"/>
      <c r="B10" s="107"/>
      <c r="C10" s="232"/>
      <c r="D10" s="232"/>
      <c r="E10" s="102"/>
      <c r="F10" s="103"/>
      <c r="G10" s="104"/>
      <c r="H10" s="102"/>
      <c r="I10" s="105"/>
    </row>
    <row r="11" spans="1:10" ht="29.25" customHeight="1" thickBot="1">
      <c r="A11" s="28"/>
      <c r="B11" s="99" t="s">
        <v>78</v>
      </c>
      <c r="C11" s="91" t="s">
        <v>91</v>
      </c>
      <c r="D11" s="227" t="s">
        <v>112</v>
      </c>
      <c r="E11" s="235"/>
      <c r="F11" s="255" t="s">
        <v>76</v>
      </c>
      <c r="G11" s="136">
        <v>110</v>
      </c>
      <c r="H11" s="85">
        <f>IF(①参加者一覧表!S10="","",①参加者一覧表!T10)</f>
        <v>0</v>
      </c>
      <c r="I11" s="108">
        <f>IF(H11="","0",H11*2200)</f>
        <v>0</v>
      </c>
    </row>
    <row r="12" spans="1:10" ht="29.25" customHeight="1">
      <c r="A12" s="28"/>
      <c r="B12" s="233">
        <f>①参加者一覧表!L9</f>
        <v>46004</v>
      </c>
      <c r="C12" s="252">
        <f>SUM(D12:E13)</f>
        <v>0</v>
      </c>
      <c r="D12" s="236">
        <f>①参加者一覧表!AA2</f>
        <v>0</v>
      </c>
      <c r="E12" s="237"/>
      <c r="F12" s="256"/>
      <c r="G12" s="137">
        <v>130</v>
      </c>
      <c r="H12" s="56">
        <f>IF(①参加者一覧表!S11="","",①参加者一覧表!T11)</f>
        <v>0</v>
      </c>
      <c r="I12" s="109">
        <f t="shared" ref="I12:I23" si="0">IF(H12="","",H12*2200)</f>
        <v>0</v>
      </c>
      <c r="J12" s="28"/>
    </row>
    <row r="13" spans="1:10" ht="29.25" customHeight="1" thickBot="1">
      <c r="A13" s="28"/>
      <c r="B13" s="234"/>
      <c r="C13" s="253"/>
      <c r="D13" s="238">
        <f>①参加者一覧表!AA3</f>
        <v>0</v>
      </c>
      <c r="E13" s="239"/>
      <c r="F13" s="256"/>
      <c r="G13" s="136">
        <v>150</v>
      </c>
      <c r="H13" s="85">
        <f>IF(①参加者一覧表!S12="","",①参加者一覧表!T12)</f>
        <v>0</v>
      </c>
      <c r="I13" s="108">
        <f t="shared" si="0"/>
        <v>0</v>
      </c>
      <c r="J13" s="28"/>
    </row>
    <row r="14" spans="1:10" ht="29.25" customHeight="1">
      <c r="A14" s="28"/>
      <c r="B14" s="233">
        <f>①参加者一覧表!M9</f>
        <v>46405</v>
      </c>
      <c r="C14" s="252">
        <f>SUM(D14:E15)</f>
        <v>0</v>
      </c>
      <c r="D14" s="240">
        <f>①参加者一覧表!AE2</f>
        <v>0</v>
      </c>
      <c r="E14" s="241"/>
      <c r="F14" s="256"/>
      <c r="G14" s="84" t="s">
        <v>73</v>
      </c>
      <c r="H14" s="85">
        <f>IF(①参加者一覧表!S13="","",①参加者一覧表!T13)</f>
        <v>0</v>
      </c>
      <c r="I14" s="108">
        <f t="shared" si="0"/>
        <v>0</v>
      </c>
      <c r="J14" s="28"/>
    </row>
    <row r="15" spans="1:10" ht="29.25" customHeight="1" thickBot="1">
      <c r="A15" s="28"/>
      <c r="B15" s="234"/>
      <c r="C15" s="253"/>
      <c r="D15" s="242">
        <f>①参加者一覧表!AE3</f>
        <v>0</v>
      </c>
      <c r="E15" s="243"/>
      <c r="F15" s="256"/>
      <c r="G15" s="55" t="s">
        <v>74</v>
      </c>
      <c r="H15" s="56">
        <f>IF(①参加者一覧表!S14="","",①参加者一覧表!T14)</f>
        <v>0</v>
      </c>
      <c r="I15" s="109">
        <f t="shared" si="0"/>
        <v>0</v>
      </c>
      <c r="J15" s="28"/>
    </row>
    <row r="16" spans="1:10" ht="29.25" customHeight="1">
      <c r="A16" s="28"/>
      <c r="B16" s="233">
        <f>①参加者一覧表!N9</f>
        <v>46425</v>
      </c>
      <c r="C16" s="252">
        <f>SUM(D16:E17)</f>
        <v>0</v>
      </c>
      <c r="D16" s="236">
        <f>①参加者一覧表!AI2</f>
        <v>0</v>
      </c>
      <c r="E16" s="237"/>
      <c r="F16" s="256"/>
      <c r="G16" s="55" t="s">
        <v>75</v>
      </c>
      <c r="H16" s="56">
        <f>IF(①参加者一覧表!S15="","",①参加者一覧表!T15)</f>
        <v>0</v>
      </c>
      <c r="I16" s="109">
        <f t="shared" si="0"/>
        <v>0</v>
      </c>
      <c r="J16" s="28"/>
    </row>
    <row r="17" spans="1:10" ht="29.25" customHeight="1" thickBot="1">
      <c r="A17" s="28"/>
      <c r="B17" s="234"/>
      <c r="C17" s="253"/>
      <c r="D17" s="262">
        <f>①参加者一覧表!AI3</f>
        <v>0</v>
      </c>
      <c r="E17" s="263"/>
      <c r="F17" s="256"/>
      <c r="G17" s="55" t="s">
        <v>107</v>
      </c>
      <c r="H17" s="56">
        <f>IF(①参加者一覧表!S16="","",①参加者一覧表!T16)</f>
        <v>0</v>
      </c>
      <c r="I17" s="109">
        <f t="shared" si="0"/>
        <v>0</v>
      </c>
      <c r="J17" s="28"/>
    </row>
    <row r="18" spans="1:10" ht="23.25" customHeight="1">
      <c r="A18" s="28"/>
      <c r="F18" s="256"/>
      <c r="G18" s="138" t="s">
        <v>108</v>
      </c>
      <c r="H18" s="139">
        <f>IF(①参加者一覧表!S17="","",①参加者一覧表!T17)</f>
        <v>0</v>
      </c>
      <c r="I18" s="140">
        <f t="shared" si="0"/>
        <v>0</v>
      </c>
      <c r="J18" s="28"/>
    </row>
    <row r="19" spans="1:10" ht="23.25" customHeight="1">
      <c r="A19" s="28"/>
      <c r="B19" s="110" t="s">
        <v>92</v>
      </c>
      <c r="C19" s="117">
        <f>①参加者一覧表!AD12</f>
        <v>0</v>
      </c>
      <c r="F19" s="256"/>
      <c r="G19" s="138" t="s">
        <v>109</v>
      </c>
      <c r="H19" s="139">
        <f>IF(①参加者一覧表!S18="","",①参加者一覧表!T18)</f>
        <v>0</v>
      </c>
      <c r="I19" s="140">
        <f t="shared" si="0"/>
        <v>0</v>
      </c>
      <c r="J19" s="28"/>
    </row>
    <row r="20" spans="1:10" ht="23.25" customHeight="1">
      <c r="A20" s="28"/>
      <c r="B20" s="110" t="s">
        <v>93</v>
      </c>
      <c r="C20" s="117">
        <f>①参加者一覧表!AD13</f>
        <v>0</v>
      </c>
      <c r="F20" s="256"/>
      <c r="G20" s="55" t="s">
        <v>111</v>
      </c>
      <c r="H20" s="56">
        <f>IF(①参加者一覧表!S19="","",①参加者一覧表!T19)</f>
        <v>0</v>
      </c>
      <c r="I20" s="109">
        <f t="shared" si="0"/>
        <v>0</v>
      </c>
      <c r="J20" s="28"/>
    </row>
    <row r="21" spans="1:10" ht="23.25" customHeight="1">
      <c r="A21" s="28"/>
      <c r="B21" s="111" t="s">
        <v>94</v>
      </c>
      <c r="C21" s="117">
        <f>①参加者一覧表!AD14</f>
        <v>0</v>
      </c>
      <c r="D21" s="26"/>
      <c r="E21" s="28"/>
      <c r="F21" s="256"/>
      <c r="G21" s="55" t="s">
        <v>130</v>
      </c>
      <c r="H21" s="56">
        <f>IF(①参加者一覧表!S20="","",①参加者一覧表!T20)</f>
        <v>0</v>
      </c>
      <c r="I21" s="109">
        <f t="shared" si="0"/>
        <v>0</v>
      </c>
      <c r="J21" s="28"/>
    </row>
    <row r="22" spans="1:10" ht="23.25" customHeight="1">
      <c r="A22" s="28"/>
      <c r="B22" s="110" t="s">
        <v>95</v>
      </c>
      <c r="C22" s="117">
        <f>①参加者一覧表!AD15</f>
        <v>0</v>
      </c>
      <c r="D22" s="26"/>
      <c r="E22" s="28"/>
      <c r="F22" s="256"/>
      <c r="G22" s="84" t="s">
        <v>131</v>
      </c>
      <c r="H22" s="85">
        <f>IF(①参加者一覧表!S21="","",①参加者一覧表!T21)</f>
        <v>0</v>
      </c>
      <c r="I22" s="108">
        <f t="shared" si="0"/>
        <v>0</v>
      </c>
      <c r="J22" s="28"/>
    </row>
    <row r="23" spans="1:10" ht="23.25" customHeight="1" thickBot="1">
      <c r="A23" s="28"/>
      <c r="B23" s="110" t="s">
        <v>96</v>
      </c>
      <c r="C23" s="117">
        <f>①参加者一覧表!AD16</f>
        <v>0</v>
      </c>
      <c r="D23" s="26"/>
      <c r="E23" s="28"/>
      <c r="F23" s="256"/>
      <c r="G23" s="142" t="s">
        <v>132</v>
      </c>
      <c r="H23" s="143">
        <f>IF(①参加者一覧表!S22="","",①参加者一覧表!T22)</f>
        <v>0</v>
      </c>
      <c r="I23" s="119">
        <f t="shared" si="0"/>
        <v>0</v>
      </c>
      <c r="J23" s="28"/>
    </row>
    <row r="24" spans="1:10" ht="23.25" customHeight="1" thickTop="1" thickBot="1">
      <c r="A24" s="28"/>
      <c r="B24" s="110" t="s">
        <v>97</v>
      </c>
      <c r="C24" s="117">
        <f>①参加者一覧表!AD17</f>
        <v>0</v>
      </c>
      <c r="D24" s="50"/>
      <c r="E24" s="50"/>
      <c r="F24" s="260" t="s">
        <v>102</v>
      </c>
      <c r="G24" s="261"/>
      <c r="H24" s="141">
        <f>SUM(H11:H16)</f>
        <v>0</v>
      </c>
      <c r="I24" s="118">
        <f>SUM(I11:I23)</f>
        <v>0</v>
      </c>
      <c r="J24" s="28"/>
    </row>
    <row r="25" spans="1:10" ht="16.5" customHeight="1" thickTop="1" thickBot="1">
      <c r="B25" s="149" t="s">
        <v>86</v>
      </c>
      <c r="C25" s="150"/>
      <c r="D25" s="90"/>
      <c r="E25" s="90"/>
      <c r="F25" s="146" t="s">
        <v>134</v>
      </c>
      <c r="G25" s="144" t="s">
        <v>68</v>
      </c>
      <c r="H25" s="144">
        <f>①参加者一覧表!AA4</f>
        <v>0</v>
      </c>
      <c r="I25" s="145">
        <f>H25*600</f>
        <v>0</v>
      </c>
      <c r="J25" s="28"/>
    </row>
    <row r="26" spans="1:10" ht="18.75" thickTop="1" thickBot="1">
      <c r="B26" s="32"/>
      <c r="C26" s="28"/>
      <c r="D26" s="28"/>
      <c r="E26" s="28"/>
      <c r="F26" s="146" t="s">
        <v>135</v>
      </c>
      <c r="G26" s="144" t="s">
        <v>68</v>
      </c>
      <c r="H26" s="144">
        <f>①参加者一覧表!AE4</f>
        <v>0</v>
      </c>
      <c r="I26" s="145">
        <f>H26*600</f>
        <v>0</v>
      </c>
      <c r="J26" s="50"/>
    </row>
    <row r="27" spans="1:10" ht="20.25" thickTop="1" thickBot="1">
      <c r="A27" s="59"/>
      <c r="B27" s="32"/>
      <c r="C27" s="28"/>
      <c r="D27" s="31"/>
      <c r="E27" s="31"/>
      <c r="F27" s="146" t="s">
        <v>136</v>
      </c>
      <c r="G27" s="147" t="s">
        <v>88</v>
      </c>
      <c r="H27" s="148">
        <f>①参加者一覧表!AI4</f>
        <v>0</v>
      </c>
      <c r="I27" s="145">
        <f>H27*600</f>
        <v>0</v>
      </c>
      <c r="J27" s="28"/>
    </row>
    <row r="28" spans="1:10" ht="19.5" thickBot="1">
      <c r="A28" s="28"/>
      <c r="B28" s="32"/>
      <c r="C28" s="28"/>
      <c r="D28" s="31"/>
      <c r="E28" s="31"/>
      <c r="F28" s="257" t="s">
        <v>137</v>
      </c>
      <c r="G28" s="258"/>
      <c r="H28" s="259"/>
      <c r="I28" s="152">
        <f>SUM(I25:I27)</f>
        <v>0</v>
      </c>
      <c r="J28" s="28"/>
    </row>
    <row r="29" spans="1:10" ht="14.25">
      <c r="A29" s="28"/>
      <c r="B29" s="32"/>
      <c r="C29" s="28"/>
      <c r="D29" s="28"/>
      <c r="E29" s="28"/>
      <c r="J29" s="28"/>
    </row>
    <row r="30" spans="1:10" ht="14.25">
      <c r="A30" s="28"/>
      <c r="B30" s="32"/>
      <c r="C30" s="28"/>
      <c r="D30" s="28"/>
      <c r="E30" s="28"/>
      <c r="I30" s="116"/>
      <c r="J30" s="28"/>
    </row>
    <row r="31" spans="1:10" ht="14.25">
      <c r="A31" s="28"/>
      <c r="B31" s="32"/>
      <c r="C31" s="28"/>
      <c r="D31" s="28"/>
      <c r="E31" s="28"/>
      <c r="J31" s="28"/>
    </row>
    <row r="32" spans="1:10" ht="18.75">
      <c r="B32" s="32"/>
      <c r="C32" s="28"/>
      <c r="D32" s="28"/>
      <c r="E32" s="28"/>
      <c r="F32" s="31"/>
      <c r="G32" s="31"/>
      <c r="H32" s="31"/>
    </row>
    <row r="33" spans="2:9" ht="18.75">
      <c r="B33" s="32"/>
      <c r="C33" s="28"/>
      <c r="D33" s="28"/>
      <c r="E33" s="28"/>
      <c r="F33" s="33"/>
      <c r="G33" s="33"/>
      <c r="H33" s="33"/>
      <c r="I33" s="31"/>
    </row>
    <row r="34" spans="2:9" ht="14.25">
      <c r="B34" s="32"/>
      <c r="C34" s="28"/>
      <c r="D34" s="28"/>
      <c r="E34" s="28"/>
      <c r="F34" s="254">
        <f ca="1">TODAY()</f>
        <v>45967</v>
      </c>
      <c r="G34" s="254"/>
      <c r="H34" s="254"/>
      <c r="I34" s="28"/>
    </row>
    <row r="35" spans="2:9" ht="14.25">
      <c r="B35" s="32"/>
      <c r="C35" s="28"/>
      <c r="D35" s="28"/>
      <c r="E35" s="28"/>
      <c r="F35" s="33"/>
      <c r="G35" s="33"/>
      <c r="H35" s="33"/>
      <c r="I35" s="28"/>
    </row>
    <row r="36" spans="2:9" ht="14.25">
      <c r="B36" s="32"/>
      <c r="C36" s="28"/>
      <c r="D36" s="28"/>
      <c r="E36" s="28"/>
      <c r="F36" s="33"/>
      <c r="G36" s="33"/>
      <c r="H36" s="33"/>
      <c r="I36" s="28"/>
    </row>
    <row r="37" spans="2:9" ht="14.25">
      <c r="B37" s="32"/>
      <c r="C37" s="28"/>
      <c r="D37" s="28"/>
      <c r="E37" s="28"/>
      <c r="F37" s="33"/>
      <c r="G37" s="33"/>
      <c r="H37" s="33"/>
      <c r="I37" s="28"/>
    </row>
    <row r="38" spans="2:9" ht="14.25">
      <c r="B38" s="32"/>
      <c r="C38" s="28"/>
      <c r="D38" s="28"/>
      <c r="E38" s="28"/>
      <c r="F38" s="33"/>
      <c r="G38" s="33"/>
      <c r="H38" s="33"/>
      <c r="I38" s="28"/>
    </row>
    <row r="39" spans="2:9" ht="14.25">
      <c r="B39" s="32"/>
      <c r="C39" s="28"/>
      <c r="D39" s="28"/>
      <c r="E39" s="28"/>
      <c r="F39" s="33"/>
      <c r="G39" s="33"/>
      <c r="H39" s="33"/>
      <c r="I39" s="28"/>
    </row>
    <row r="40" spans="2:9" ht="14.25">
      <c r="B40" s="32"/>
      <c r="C40" s="28"/>
      <c r="D40" s="28"/>
      <c r="E40" s="28"/>
      <c r="F40" s="33"/>
      <c r="G40" s="33"/>
      <c r="H40" s="33"/>
      <c r="I40" s="28"/>
    </row>
    <row r="41" spans="2:9" ht="14.25">
      <c r="B41" s="32"/>
      <c r="C41" s="28"/>
      <c r="D41" s="28"/>
      <c r="E41" s="28"/>
      <c r="F41" s="33"/>
      <c r="G41" s="33"/>
      <c r="H41" s="33"/>
      <c r="I41" s="28"/>
    </row>
    <row r="42" spans="2:9" ht="14.25">
      <c r="B42" s="32"/>
      <c r="C42" s="28"/>
      <c r="D42" s="28"/>
      <c r="E42" s="28"/>
      <c r="F42" s="33"/>
      <c r="G42" s="33"/>
      <c r="H42" s="33"/>
      <c r="I42" s="28"/>
    </row>
    <row r="43" spans="2:9" ht="14.25">
      <c r="B43" s="32"/>
      <c r="C43" s="28"/>
      <c r="D43" s="28"/>
      <c r="E43" s="28"/>
    </row>
    <row r="44" spans="2:9" ht="14.25">
      <c r="D44" s="28"/>
      <c r="E44" s="28"/>
    </row>
    <row r="45" spans="2:9" ht="14.25">
      <c r="D45" s="28"/>
      <c r="E45" s="28"/>
    </row>
  </sheetData>
  <sheetProtection selectLockedCells="1" selectUnlockedCells="1"/>
  <mergeCells count="27">
    <mergeCell ref="B16:B17"/>
    <mergeCell ref="C12:C13"/>
    <mergeCell ref="C14:C15"/>
    <mergeCell ref="C16:C17"/>
    <mergeCell ref="F34:H34"/>
    <mergeCell ref="F11:F23"/>
    <mergeCell ref="F28:H28"/>
    <mergeCell ref="F24:G24"/>
    <mergeCell ref="D16:E16"/>
    <mergeCell ref="D17:E17"/>
    <mergeCell ref="D1:J1"/>
    <mergeCell ref="A2:J2"/>
    <mergeCell ref="A3:J3"/>
    <mergeCell ref="A4:J4"/>
    <mergeCell ref="B7:C7"/>
    <mergeCell ref="D6:I6"/>
    <mergeCell ref="D5:F5"/>
    <mergeCell ref="C8:D8"/>
    <mergeCell ref="C9:D9"/>
    <mergeCell ref="C10:D10"/>
    <mergeCell ref="B12:B13"/>
    <mergeCell ref="B14:B15"/>
    <mergeCell ref="D11:E11"/>
    <mergeCell ref="D12:E12"/>
    <mergeCell ref="D13:E13"/>
    <mergeCell ref="D14:E14"/>
    <mergeCell ref="D15:E15"/>
  </mergeCells>
  <phoneticPr fontId="6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I92"/>
  <sheetViews>
    <sheetView workbookViewId="0">
      <selection activeCell="A2" sqref="A2"/>
    </sheetView>
  </sheetViews>
  <sheetFormatPr defaultRowHeight="13.5"/>
  <cols>
    <col min="1" max="1" width="12.75" bestFit="1" customWidth="1"/>
    <col min="6" max="6" width="13.125" bestFit="1" customWidth="1"/>
    <col min="8" max="8" width="13.875" bestFit="1" customWidth="1"/>
  </cols>
  <sheetData>
    <row r="1" spans="1:9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</row>
    <row r="2" spans="1:9">
      <c r="A2" t="e">
        <f>IF(H2="","",RIGHT(#REF!,4))&amp;(D2&amp;"0000")+H2</f>
        <v>#VALUE!</v>
      </c>
      <c r="B2" t="str">
        <f>IF(H2="","",①参加者一覧表!B10)</f>
        <v/>
      </c>
      <c r="C2" t="str">
        <f>IF(H2="","",①参加者一覧表!C10)</f>
        <v/>
      </c>
      <c r="D2" t="str">
        <f>IF(H2="","",IF(①参加者一覧表!D10="男",1,2))</f>
        <v/>
      </c>
      <c r="E2" t="str">
        <f>IF(H2="","",23)</f>
        <v/>
      </c>
      <c r="F2" t="str">
        <f>IF(H2="","",#REF!)</f>
        <v/>
      </c>
      <c r="G2" t="str">
        <f>IF(H2="","",①参加者一覧表!$C$3)</f>
        <v/>
      </c>
      <c r="H2" t="str">
        <f>IF(①参加者一覧表!O10="","",①参加者一覧表!O10)</f>
        <v/>
      </c>
      <c r="I2" t="str">
        <f>IF(H2="","",IF(①参加者一覧表!F10="","",IF(D2=1,VLOOKUP(①参加者一覧表!F10,#REF!,2,FALSE),VLOOKUP(①参加者一覧表!F10,#REF!,2,FALSE)))&amp;" "&amp;①参加者一覧表!G10)</f>
        <v/>
      </c>
    </row>
    <row r="3" spans="1:9">
      <c r="A3" t="e">
        <f>IF(H3="","",RIGHT(#REF!,4))&amp;(D3&amp;"0000")+H3</f>
        <v>#VALUE!</v>
      </c>
      <c r="B3" t="str">
        <f>IF(H3="","",①参加者一覧表!B11)</f>
        <v/>
      </c>
      <c r="C3" t="str">
        <f>IF(H3="","",①参加者一覧表!C11)</f>
        <v/>
      </c>
      <c r="D3" t="str">
        <f>IF(H3="","",IF(①参加者一覧表!D11="男",1,2))</f>
        <v/>
      </c>
      <c r="E3" t="str">
        <f t="shared" ref="E3:E66" si="0">IF(H3="","",23)</f>
        <v/>
      </c>
      <c r="F3" t="str">
        <f>IF(H3="","",#REF!)</f>
        <v/>
      </c>
      <c r="G3" t="str">
        <f>IF(H3="","",①参加者一覧表!$C$3)</f>
        <v/>
      </c>
      <c r="H3" t="str">
        <f>IF(①参加者一覧表!O11="","",①参加者一覧表!O11)</f>
        <v/>
      </c>
      <c r="I3" t="str">
        <f>IF(H3="","",IF(①参加者一覧表!F11="","",IF(D3=1,VLOOKUP(①参加者一覧表!F11,#REF!,2,FALSE),VLOOKUP(①参加者一覧表!F11,#REF!,2,FALSE)))&amp;" "&amp;①参加者一覧表!G11)</f>
        <v/>
      </c>
    </row>
    <row r="4" spans="1:9">
      <c r="A4" t="e">
        <f>IF(H4="","",RIGHT(#REF!,4))&amp;(D4&amp;"0000")+H4</f>
        <v>#VALUE!</v>
      </c>
      <c r="B4" t="str">
        <f>IF(H4="","",①参加者一覧表!B12)</f>
        <v/>
      </c>
      <c r="C4" t="str">
        <f>IF(H4="","",①参加者一覧表!C12)</f>
        <v/>
      </c>
      <c r="D4" t="str">
        <f>IF(H4="","",IF(①参加者一覧表!D12="男",1,2))</f>
        <v/>
      </c>
      <c r="E4" t="str">
        <f t="shared" si="0"/>
        <v/>
      </c>
      <c r="F4" t="str">
        <f>IF(H4="","",#REF!)</f>
        <v/>
      </c>
      <c r="G4" t="str">
        <f>IF(H4="","",①参加者一覧表!$C$3)</f>
        <v/>
      </c>
      <c r="H4" t="str">
        <f>IF(①参加者一覧表!O12="","",①参加者一覧表!O12)</f>
        <v/>
      </c>
      <c r="I4" t="str">
        <f>IF(H4="","",IF(①参加者一覧表!F12="","",IF(D4=1,VLOOKUP(①参加者一覧表!F12,#REF!,2,FALSE),VLOOKUP(①参加者一覧表!F12,#REF!,2,FALSE)))&amp;" "&amp;①参加者一覧表!G12)</f>
        <v/>
      </c>
    </row>
    <row r="5" spans="1:9">
      <c r="A5" t="e">
        <f>IF(H5="","",RIGHT(#REF!,4))&amp;(D5&amp;"0000")+H5</f>
        <v>#VALUE!</v>
      </c>
      <c r="B5" t="str">
        <f>IF(H5="","",①参加者一覧表!B13)</f>
        <v/>
      </c>
      <c r="C5" t="str">
        <f>IF(H5="","",①参加者一覧表!C13)</f>
        <v/>
      </c>
      <c r="D5" t="str">
        <f>IF(H5="","",IF(①参加者一覧表!D13="男",1,2))</f>
        <v/>
      </c>
      <c r="E5" t="str">
        <f t="shared" si="0"/>
        <v/>
      </c>
      <c r="F5" t="str">
        <f>IF(H5="","",#REF!)</f>
        <v/>
      </c>
      <c r="G5" t="str">
        <f>IF(H5="","",①参加者一覧表!$C$3)</f>
        <v/>
      </c>
      <c r="H5" t="str">
        <f>IF(①参加者一覧表!O13="","",①参加者一覧表!O13)</f>
        <v/>
      </c>
      <c r="I5" t="str">
        <f>IF(H5="","",IF(①参加者一覧表!F13="","",IF(D5=1,VLOOKUP(①参加者一覧表!F13,#REF!,2,FALSE),VLOOKUP(①参加者一覧表!F13,#REF!,2,FALSE)))&amp;" "&amp;①参加者一覧表!G13)</f>
        <v/>
      </c>
    </row>
    <row r="6" spans="1:9">
      <c r="A6" t="e">
        <f>IF(H6="","",RIGHT(#REF!,4))&amp;(D6&amp;"0000")+H6</f>
        <v>#VALUE!</v>
      </c>
      <c r="B6" t="str">
        <f>IF(H6="","",①参加者一覧表!B14)</f>
        <v/>
      </c>
      <c r="C6" t="str">
        <f>IF(H6="","",①参加者一覧表!C14)</f>
        <v/>
      </c>
      <c r="D6" t="str">
        <f>IF(H6="","",IF(①参加者一覧表!D14="男",1,2))</f>
        <v/>
      </c>
      <c r="E6" t="str">
        <f t="shared" si="0"/>
        <v/>
      </c>
      <c r="F6" t="str">
        <f>IF(H6="","",#REF!)</f>
        <v/>
      </c>
      <c r="G6" t="str">
        <f>IF(H6="","",①参加者一覧表!$C$3)</f>
        <v/>
      </c>
      <c r="H6" t="str">
        <f>IF(①参加者一覧表!O14="","",①参加者一覧表!O14)</f>
        <v/>
      </c>
      <c r="I6" t="str">
        <f>IF(H6="","",IF(①参加者一覧表!F14="","",IF(D6=1,VLOOKUP(①参加者一覧表!F14,#REF!,2,FALSE),VLOOKUP(①参加者一覧表!F14,#REF!,2,FALSE)))&amp;" "&amp;①参加者一覧表!G14)</f>
        <v/>
      </c>
    </row>
    <row r="7" spans="1:9">
      <c r="A7" t="e">
        <f>IF(H7="","",RIGHT(#REF!,4))&amp;(D7&amp;"0000")+H7</f>
        <v>#VALUE!</v>
      </c>
      <c r="B7" t="str">
        <f>IF(H7="","",①参加者一覧表!B15)</f>
        <v/>
      </c>
      <c r="C7" t="str">
        <f>IF(H7="","",①参加者一覧表!C15)</f>
        <v/>
      </c>
      <c r="D7" t="str">
        <f>IF(H7="","",IF(①参加者一覧表!D15="男",1,2))</f>
        <v/>
      </c>
      <c r="E7" t="str">
        <f t="shared" si="0"/>
        <v/>
      </c>
      <c r="F7" t="str">
        <f>IF(H7="","",#REF!)</f>
        <v/>
      </c>
      <c r="G7" t="str">
        <f>IF(H7="","",①参加者一覧表!$C$3)</f>
        <v/>
      </c>
      <c r="H7" t="str">
        <f>IF(①参加者一覧表!O15="","",①参加者一覧表!O15)</f>
        <v/>
      </c>
      <c r="I7" t="str">
        <f>IF(H7="","",IF(①参加者一覧表!F15="","",IF(D7=1,VLOOKUP(①参加者一覧表!F15,#REF!,2,FALSE),VLOOKUP(①参加者一覧表!F15,#REF!,2,FALSE)))&amp;" "&amp;①参加者一覧表!G15)</f>
        <v/>
      </c>
    </row>
    <row r="8" spans="1:9">
      <c r="A8" t="e">
        <f>IF(H8="","",RIGHT(#REF!,4))&amp;(D8&amp;"0000")+H8</f>
        <v>#VALUE!</v>
      </c>
      <c r="B8" t="str">
        <f>IF(H8="","",①参加者一覧表!B16)</f>
        <v/>
      </c>
      <c r="C8" t="str">
        <f>IF(H8="","",①参加者一覧表!C16)</f>
        <v/>
      </c>
      <c r="D8" t="str">
        <f>IF(H8="","",IF(①参加者一覧表!D16="男",1,2))</f>
        <v/>
      </c>
      <c r="E8" t="str">
        <f t="shared" si="0"/>
        <v/>
      </c>
      <c r="F8" t="str">
        <f>IF(H8="","",#REF!)</f>
        <v/>
      </c>
      <c r="G8" t="str">
        <f>IF(H8="","",①参加者一覧表!$C$3)</f>
        <v/>
      </c>
      <c r="H8" t="str">
        <f>IF(①参加者一覧表!O16="","",①参加者一覧表!O16)</f>
        <v/>
      </c>
      <c r="I8" t="str">
        <f>IF(H8="","",IF(①参加者一覧表!F16="","",IF(D8=1,VLOOKUP(①参加者一覧表!F16,#REF!,2,FALSE),VLOOKUP(①参加者一覧表!F16,#REF!,2,FALSE)))&amp;" "&amp;①参加者一覧表!G16)</f>
        <v/>
      </c>
    </row>
    <row r="9" spans="1:9">
      <c r="A9" t="e">
        <f>IF(H9="","",RIGHT(#REF!,4))&amp;(D9&amp;"0000")+H9</f>
        <v>#VALUE!</v>
      </c>
      <c r="B9" t="str">
        <f>IF(H9="","",①参加者一覧表!B17)</f>
        <v/>
      </c>
      <c r="C9" t="str">
        <f>IF(H9="","",①参加者一覧表!C17)</f>
        <v/>
      </c>
      <c r="D9" t="str">
        <f>IF(H9="","",IF(①参加者一覧表!D17="男",1,2))</f>
        <v/>
      </c>
      <c r="E9" t="str">
        <f t="shared" si="0"/>
        <v/>
      </c>
      <c r="F9" t="str">
        <f>IF(H9="","",#REF!)</f>
        <v/>
      </c>
      <c r="G9" t="str">
        <f>IF(H9="","",①参加者一覧表!$C$3)</f>
        <v/>
      </c>
      <c r="H9" t="str">
        <f>IF(①参加者一覧表!O17="","",①参加者一覧表!O17)</f>
        <v/>
      </c>
      <c r="I9" t="str">
        <f>IF(H9="","",IF(①参加者一覧表!F17="","",IF(D9=1,VLOOKUP(①参加者一覧表!F17,#REF!,2,FALSE),VLOOKUP(①参加者一覧表!F17,#REF!,2,FALSE)))&amp;" "&amp;①参加者一覧表!G17)</f>
        <v/>
      </c>
    </row>
    <row r="10" spans="1:9">
      <c r="A10" t="e">
        <f>IF(H10="","",RIGHT(#REF!,4))&amp;(D10&amp;"0000")+H10</f>
        <v>#VALUE!</v>
      </c>
      <c r="B10" t="str">
        <f>IF(H10="","",①参加者一覧表!B18)</f>
        <v/>
      </c>
      <c r="C10" t="str">
        <f>IF(H10="","",①参加者一覧表!C18)</f>
        <v/>
      </c>
      <c r="D10" t="str">
        <f>IF(H10="","",IF(①参加者一覧表!D18="男",1,2))</f>
        <v/>
      </c>
      <c r="E10" t="str">
        <f t="shared" si="0"/>
        <v/>
      </c>
      <c r="F10" t="str">
        <f>IF(H10="","",#REF!)</f>
        <v/>
      </c>
      <c r="G10" t="str">
        <f>IF(H10="","",①参加者一覧表!$C$3)</f>
        <v/>
      </c>
      <c r="H10" t="str">
        <f>IF(①参加者一覧表!O18="","",①参加者一覧表!O18)</f>
        <v/>
      </c>
      <c r="I10" t="str">
        <f>IF(H10="","",IF(①参加者一覧表!F18="","",IF(D10=1,VLOOKUP(①参加者一覧表!F18,#REF!,2,FALSE),VLOOKUP(①参加者一覧表!F18,#REF!,2,FALSE)))&amp;" "&amp;①参加者一覧表!G18)</f>
        <v/>
      </c>
    </row>
    <row r="11" spans="1:9">
      <c r="A11" t="e">
        <f>IF(H11="","",RIGHT(#REF!,4))&amp;(D11&amp;"0000")+H11</f>
        <v>#VALUE!</v>
      </c>
      <c r="B11" t="str">
        <f>IF(H11="","",①参加者一覧表!B19)</f>
        <v/>
      </c>
      <c r="C11" t="str">
        <f>IF(H11="","",①参加者一覧表!C19)</f>
        <v/>
      </c>
      <c r="D11" t="str">
        <f>IF(H11="","",IF(①参加者一覧表!D19="男",1,2))</f>
        <v/>
      </c>
      <c r="E11" t="str">
        <f t="shared" si="0"/>
        <v/>
      </c>
      <c r="F11" t="str">
        <f>IF(H11="","",#REF!)</f>
        <v/>
      </c>
      <c r="G11" t="str">
        <f>IF(H11="","",①参加者一覧表!$C$3)</f>
        <v/>
      </c>
      <c r="H11" t="str">
        <f>IF(①参加者一覧表!O19="","",①参加者一覧表!O19)</f>
        <v/>
      </c>
      <c r="I11" t="str">
        <f>IF(H11="","",IF(①参加者一覧表!F19="","",IF(D11=1,VLOOKUP(①参加者一覧表!F19,#REF!,2,FALSE),VLOOKUP(①参加者一覧表!F19,#REF!,2,FALSE)))&amp;" "&amp;①参加者一覧表!G19)</f>
        <v/>
      </c>
    </row>
    <row r="12" spans="1:9">
      <c r="A12" t="e">
        <f>IF(H12="","",RIGHT(#REF!,4))&amp;(D12&amp;"0000")+H12</f>
        <v>#VALUE!</v>
      </c>
      <c r="B12" t="str">
        <f>IF(H12="","",①参加者一覧表!B20)</f>
        <v/>
      </c>
      <c r="C12" t="str">
        <f>IF(H12="","",①参加者一覧表!C20)</f>
        <v/>
      </c>
      <c r="D12" t="str">
        <f>IF(H12="","",IF(①参加者一覧表!D20="男",1,2))</f>
        <v/>
      </c>
      <c r="E12" t="str">
        <f t="shared" si="0"/>
        <v/>
      </c>
      <c r="F12" t="str">
        <f>IF(H12="","",#REF!)</f>
        <v/>
      </c>
      <c r="G12" t="str">
        <f>IF(H12="","",①参加者一覧表!$C$3)</f>
        <v/>
      </c>
      <c r="H12" t="str">
        <f>IF(①参加者一覧表!O20="","",①参加者一覧表!O20)</f>
        <v/>
      </c>
      <c r="I12" t="str">
        <f>IF(H12="","",IF(①参加者一覧表!F20="","",IF(D12=1,VLOOKUP(①参加者一覧表!F20,#REF!,2,FALSE),VLOOKUP(①参加者一覧表!F20,#REF!,2,FALSE)))&amp;" "&amp;①参加者一覧表!G20)</f>
        <v/>
      </c>
    </row>
    <row r="13" spans="1:9">
      <c r="A13" t="e">
        <f>IF(H13="","",RIGHT(#REF!,4))&amp;(D13&amp;"0000")+H13</f>
        <v>#VALUE!</v>
      </c>
      <c r="B13" t="str">
        <f>IF(H13="","",①参加者一覧表!B21)</f>
        <v/>
      </c>
      <c r="C13" t="str">
        <f>IF(H13="","",①参加者一覧表!C21)</f>
        <v/>
      </c>
      <c r="D13" t="str">
        <f>IF(H13="","",IF(①参加者一覧表!D21="男",1,2))</f>
        <v/>
      </c>
      <c r="E13" t="str">
        <f t="shared" si="0"/>
        <v/>
      </c>
      <c r="F13" t="str">
        <f>IF(H13="","",#REF!)</f>
        <v/>
      </c>
      <c r="G13" t="str">
        <f>IF(H13="","",①参加者一覧表!$C$3)</f>
        <v/>
      </c>
      <c r="H13" t="str">
        <f>IF(①参加者一覧表!O21="","",①参加者一覧表!O21)</f>
        <v/>
      </c>
      <c r="I13" t="str">
        <f>IF(H13="","",IF(①参加者一覧表!F21="","",IF(D13=1,VLOOKUP(①参加者一覧表!F21,#REF!,2,FALSE),VLOOKUP(①参加者一覧表!F21,#REF!,2,FALSE)))&amp;" "&amp;①参加者一覧表!G21)</f>
        <v/>
      </c>
    </row>
    <row r="14" spans="1:9">
      <c r="A14" t="e">
        <f>IF(H14="","",RIGHT(#REF!,4))&amp;(D14&amp;"0000")+H14</f>
        <v>#VALUE!</v>
      </c>
      <c r="B14" t="str">
        <f>IF(H14="","",①参加者一覧表!B22)</f>
        <v/>
      </c>
      <c r="C14" t="str">
        <f>IF(H14="","",①参加者一覧表!C22)</f>
        <v/>
      </c>
      <c r="D14" t="str">
        <f>IF(H14="","",IF(①参加者一覧表!D22="男",1,2))</f>
        <v/>
      </c>
      <c r="E14" t="str">
        <f t="shared" si="0"/>
        <v/>
      </c>
      <c r="F14" t="str">
        <f>IF(H14="","",#REF!)</f>
        <v/>
      </c>
      <c r="G14" t="str">
        <f>IF(H14="","",①参加者一覧表!$C$3)</f>
        <v/>
      </c>
      <c r="H14" t="str">
        <f>IF(①参加者一覧表!O22="","",①参加者一覧表!O22)</f>
        <v/>
      </c>
      <c r="I14" t="str">
        <f>IF(H14="","",IF(①参加者一覧表!F22="","",IF(D14=1,VLOOKUP(①参加者一覧表!F22,#REF!,2,FALSE),VLOOKUP(①参加者一覧表!F22,#REF!,2,FALSE)))&amp;" "&amp;①参加者一覧表!G22)</f>
        <v/>
      </c>
    </row>
    <row r="15" spans="1:9">
      <c r="A15" t="e">
        <f>IF(H15="","",RIGHT(#REF!,4))&amp;(D15&amp;"0000")+H15</f>
        <v>#VALUE!</v>
      </c>
      <c r="B15" t="str">
        <f>IF(H15="","",①参加者一覧表!B23)</f>
        <v/>
      </c>
      <c r="C15" t="str">
        <f>IF(H15="","",①参加者一覧表!C23)</f>
        <v/>
      </c>
      <c r="D15" t="str">
        <f>IF(H15="","",IF(①参加者一覧表!D23="男",1,2))</f>
        <v/>
      </c>
      <c r="E15" t="str">
        <f t="shared" si="0"/>
        <v/>
      </c>
      <c r="F15" t="str">
        <f>IF(H15="","",#REF!)</f>
        <v/>
      </c>
      <c r="G15" t="str">
        <f>IF(H15="","",①参加者一覧表!$C$3)</f>
        <v/>
      </c>
      <c r="H15" t="str">
        <f>IF(①参加者一覧表!O23="","",①参加者一覧表!O23)</f>
        <v/>
      </c>
      <c r="I15" t="str">
        <f>IF(H15="","",IF(①参加者一覧表!F23="","",IF(D15=1,VLOOKUP(①参加者一覧表!F23,#REF!,2,FALSE),VLOOKUP(①参加者一覧表!F23,#REF!,2,FALSE)))&amp;" "&amp;①参加者一覧表!G23)</f>
        <v/>
      </c>
    </row>
    <row r="16" spans="1:9">
      <c r="A16" t="e">
        <f>IF(H16="","",RIGHT(#REF!,4))&amp;(D16&amp;"0000")+H16</f>
        <v>#VALUE!</v>
      </c>
      <c r="B16" t="str">
        <f>IF(H16="","",①参加者一覧表!B24)</f>
        <v/>
      </c>
      <c r="C16" t="str">
        <f>IF(H16="","",①参加者一覧表!C24)</f>
        <v/>
      </c>
      <c r="D16" t="str">
        <f>IF(H16="","",IF(①参加者一覧表!D24="男",1,2))</f>
        <v/>
      </c>
      <c r="E16" t="str">
        <f t="shared" si="0"/>
        <v/>
      </c>
      <c r="F16" t="str">
        <f>IF(H16="","",#REF!)</f>
        <v/>
      </c>
      <c r="G16" t="str">
        <f>IF(H16="","",①参加者一覧表!$C$3)</f>
        <v/>
      </c>
      <c r="H16" t="str">
        <f>IF(①参加者一覧表!O24="","",①参加者一覧表!O24)</f>
        <v/>
      </c>
      <c r="I16" t="str">
        <f>IF(H16="","",IF(①参加者一覧表!F24="","",IF(D16=1,VLOOKUP(①参加者一覧表!F24,#REF!,2,FALSE),VLOOKUP(①参加者一覧表!F24,#REF!,2,FALSE)))&amp;" "&amp;①参加者一覧表!G24)</f>
        <v/>
      </c>
    </row>
    <row r="17" spans="1:9">
      <c r="A17" t="e">
        <f>IF(H17="","",RIGHT(#REF!,4))&amp;(D17&amp;"0000")+H17</f>
        <v>#VALUE!</v>
      </c>
      <c r="B17" t="str">
        <f>IF(H17="","",①参加者一覧表!B25)</f>
        <v/>
      </c>
      <c r="C17" t="str">
        <f>IF(H17="","",①参加者一覧表!C25)</f>
        <v/>
      </c>
      <c r="D17" t="str">
        <f>IF(H17="","",IF(①参加者一覧表!D25="男",1,2))</f>
        <v/>
      </c>
      <c r="E17" t="str">
        <f t="shared" si="0"/>
        <v/>
      </c>
      <c r="F17" t="str">
        <f>IF(H17="","",#REF!)</f>
        <v/>
      </c>
      <c r="G17" t="str">
        <f>IF(H17="","",①参加者一覧表!$C$3)</f>
        <v/>
      </c>
      <c r="H17" t="str">
        <f>IF(①参加者一覧表!O25="","",①参加者一覧表!O25)</f>
        <v/>
      </c>
      <c r="I17" t="str">
        <f>IF(H17="","",IF(①参加者一覧表!F25="","",IF(D17=1,VLOOKUP(①参加者一覧表!F25,#REF!,2,FALSE),VLOOKUP(①参加者一覧表!F25,#REF!,2,FALSE)))&amp;" "&amp;①参加者一覧表!G25)</f>
        <v/>
      </c>
    </row>
    <row r="18" spans="1:9">
      <c r="A18" t="e">
        <f>IF(H18="","",RIGHT(#REF!,4))&amp;(D18&amp;"0000")+H18</f>
        <v>#VALUE!</v>
      </c>
      <c r="B18" t="str">
        <f>IF(H18="","",①参加者一覧表!B26)</f>
        <v/>
      </c>
      <c r="C18" t="str">
        <f>IF(H18="","",①参加者一覧表!C26)</f>
        <v/>
      </c>
      <c r="D18" t="str">
        <f>IF(H18="","",IF(①参加者一覧表!D26="男",1,2))</f>
        <v/>
      </c>
      <c r="E18" t="str">
        <f t="shared" si="0"/>
        <v/>
      </c>
      <c r="F18" t="str">
        <f>IF(H18="","",#REF!)</f>
        <v/>
      </c>
      <c r="G18" t="str">
        <f>IF(H18="","",①参加者一覧表!$C$3)</f>
        <v/>
      </c>
      <c r="H18" t="str">
        <f>IF(①参加者一覧表!O26="","",①参加者一覧表!O26)</f>
        <v/>
      </c>
      <c r="I18" t="str">
        <f>IF(H18="","",IF(①参加者一覧表!F26="","",IF(D18=1,VLOOKUP(①参加者一覧表!F26,#REF!,2,FALSE),VLOOKUP(①参加者一覧表!F26,#REF!,2,FALSE)))&amp;" "&amp;①参加者一覧表!G26)</f>
        <v/>
      </c>
    </row>
    <row r="19" spans="1:9">
      <c r="A19" t="e">
        <f>IF(H19="","",RIGHT(#REF!,4))&amp;(D19&amp;"0000")+H19</f>
        <v>#VALUE!</v>
      </c>
      <c r="B19" t="str">
        <f>IF(H19="","",①参加者一覧表!B27)</f>
        <v/>
      </c>
      <c r="C19" t="str">
        <f>IF(H19="","",①参加者一覧表!C27)</f>
        <v/>
      </c>
      <c r="D19" t="str">
        <f>IF(H19="","",IF(①参加者一覧表!D27="男",1,2))</f>
        <v/>
      </c>
      <c r="E19" t="str">
        <f t="shared" si="0"/>
        <v/>
      </c>
      <c r="F19" t="str">
        <f>IF(H19="","",#REF!)</f>
        <v/>
      </c>
      <c r="G19" t="str">
        <f>IF(H19="","",①参加者一覧表!$C$3)</f>
        <v/>
      </c>
      <c r="H19" t="str">
        <f>IF(①参加者一覧表!O27="","",①参加者一覧表!O27)</f>
        <v/>
      </c>
      <c r="I19" t="str">
        <f>IF(H19="","",IF(①参加者一覧表!F27="","",IF(D19=1,VLOOKUP(①参加者一覧表!F27,#REF!,2,FALSE),VLOOKUP(①参加者一覧表!F27,#REF!,2,FALSE)))&amp;" "&amp;①参加者一覧表!G27)</f>
        <v/>
      </c>
    </row>
    <row r="20" spans="1:9">
      <c r="A20" t="e">
        <f>IF(H20="","",RIGHT(#REF!,4))&amp;(D20&amp;"0000")+H20</f>
        <v>#VALUE!</v>
      </c>
      <c r="B20" t="str">
        <f>IF(H20="","",①参加者一覧表!B28)</f>
        <v/>
      </c>
      <c r="C20" t="str">
        <f>IF(H20="","",①参加者一覧表!C28)</f>
        <v/>
      </c>
      <c r="D20" t="str">
        <f>IF(H20="","",IF(①参加者一覧表!D28="男",1,2))</f>
        <v/>
      </c>
      <c r="E20" t="str">
        <f t="shared" si="0"/>
        <v/>
      </c>
      <c r="F20" t="str">
        <f>IF(H20="","",#REF!)</f>
        <v/>
      </c>
      <c r="G20" t="str">
        <f>IF(H20="","",①参加者一覧表!$C$3)</f>
        <v/>
      </c>
      <c r="H20" t="str">
        <f>IF(①参加者一覧表!O28="","",①参加者一覧表!O28)</f>
        <v/>
      </c>
      <c r="I20" t="str">
        <f>IF(H20="","",IF(①参加者一覧表!F28="","",IF(D20=1,VLOOKUP(①参加者一覧表!F28,#REF!,2,FALSE),VLOOKUP(①参加者一覧表!F28,#REF!,2,FALSE)))&amp;" "&amp;①参加者一覧表!G28)</f>
        <v/>
      </c>
    </row>
    <row r="21" spans="1:9">
      <c r="A21" t="e">
        <f>IF(H21="","",RIGHT(#REF!,4))&amp;(D21&amp;"0000")+H21</f>
        <v>#VALUE!</v>
      </c>
      <c r="B21" t="str">
        <f>IF(H21="","",①参加者一覧表!B29)</f>
        <v/>
      </c>
      <c r="C21" t="str">
        <f>IF(H21="","",①参加者一覧表!C29)</f>
        <v/>
      </c>
      <c r="D21" t="str">
        <f>IF(H21="","",IF(①参加者一覧表!D29="男",1,2))</f>
        <v/>
      </c>
      <c r="E21" t="str">
        <f t="shared" si="0"/>
        <v/>
      </c>
      <c r="F21" t="str">
        <f>IF(H21="","",#REF!)</f>
        <v/>
      </c>
      <c r="G21" t="str">
        <f>IF(H21="","",①参加者一覧表!$C$3)</f>
        <v/>
      </c>
      <c r="H21" t="str">
        <f>IF(①参加者一覧表!O29="","",①参加者一覧表!O29)</f>
        <v/>
      </c>
      <c r="I21" t="str">
        <f>IF(H21="","",IF(①参加者一覧表!F29="","",IF(D21=1,VLOOKUP(①参加者一覧表!F29,#REF!,2,FALSE),VLOOKUP(①参加者一覧表!F29,#REF!,2,FALSE)))&amp;" "&amp;①参加者一覧表!G29)</f>
        <v/>
      </c>
    </row>
    <row r="22" spans="1:9">
      <c r="A22" t="e">
        <f>IF(H22="","",RIGHT(#REF!,4))&amp;(D22&amp;"0000")+H22</f>
        <v>#VALUE!</v>
      </c>
      <c r="B22" t="str">
        <f>IF(H22="","",①参加者一覧表!B30)</f>
        <v/>
      </c>
      <c r="C22" t="str">
        <f>IF(H22="","",①参加者一覧表!C30)</f>
        <v/>
      </c>
      <c r="D22" t="str">
        <f>IF(H22="","",IF(①参加者一覧表!D30="男",1,2))</f>
        <v/>
      </c>
      <c r="E22" t="str">
        <f t="shared" si="0"/>
        <v/>
      </c>
      <c r="F22" t="str">
        <f>IF(H22="","",#REF!)</f>
        <v/>
      </c>
      <c r="G22" t="str">
        <f>IF(H22="","",①参加者一覧表!$C$3)</f>
        <v/>
      </c>
      <c r="H22" t="str">
        <f>IF(①参加者一覧表!O30="","",①参加者一覧表!O30)</f>
        <v/>
      </c>
      <c r="I22" t="str">
        <f>IF(H22="","",IF(①参加者一覧表!F30="","",IF(D22=1,VLOOKUP(①参加者一覧表!F30,#REF!,2,FALSE),VLOOKUP(①参加者一覧表!F30,#REF!,2,FALSE)))&amp;" "&amp;①参加者一覧表!G30)</f>
        <v/>
      </c>
    </row>
    <row r="23" spans="1:9">
      <c r="A23" t="e">
        <f>IF(H23="","",RIGHT(#REF!,4))&amp;(D23&amp;"0000")+H23</f>
        <v>#VALUE!</v>
      </c>
      <c r="B23" t="str">
        <f>IF(H23="","",①参加者一覧表!B31)</f>
        <v/>
      </c>
      <c r="C23" t="str">
        <f>IF(H23="","",①参加者一覧表!C31)</f>
        <v/>
      </c>
      <c r="D23" t="str">
        <f>IF(H23="","",IF(①参加者一覧表!D31="男",1,2))</f>
        <v/>
      </c>
      <c r="E23" t="str">
        <f t="shared" si="0"/>
        <v/>
      </c>
      <c r="F23" t="str">
        <f>IF(H23="","",#REF!)</f>
        <v/>
      </c>
      <c r="G23" t="str">
        <f>IF(H23="","",①参加者一覧表!$C$3)</f>
        <v/>
      </c>
      <c r="H23" t="str">
        <f>IF(①参加者一覧表!O31="","",①参加者一覧表!O31)</f>
        <v/>
      </c>
      <c r="I23" t="str">
        <f>IF(H23="","",IF(①参加者一覧表!F31="","",IF(D23=1,VLOOKUP(①参加者一覧表!F31,#REF!,2,FALSE),VLOOKUP(①参加者一覧表!F31,#REF!,2,FALSE)))&amp;" "&amp;①参加者一覧表!G31)</f>
        <v/>
      </c>
    </row>
    <row r="24" spans="1:9">
      <c r="A24" t="e">
        <f>IF(H24="","",RIGHT(#REF!,4))&amp;(D24&amp;"0000")+H24</f>
        <v>#VALUE!</v>
      </c>
      <c r="B24" t="str">
        <f>IF(H24="","",①参加者一覧表!B32)</f>
        <v/>
      </c>
      <c r="C24" t="str">
        <f>IF(H24="","",①参加者一覧表!C32)</f>
        <v/>
      </c>
      <c r="D24" t="str">
        <f>IF(H24="","",IF(①参加者一覧表!D32="男",1,2))</f>
        <v/>
      </c>
      <c r="E24" t="str">
        <f t="shared" si="0"/>
        <v/>
      </c>
      <c r="F24" t="str">
        <f>IF(H24="","",#REF!)</f>
        <v/>
      </c>
      <c r="G24" t="str">
        <f>IF(H24="","",①参加者一覧表!$C$3)</f>
        <v/>
      </c>
      <c r="H24" t="str">
        <f>IF(①参加者一覧表!O32="","",①参加者一覧表!O32)</f>
        <v/>
      </c>
      <c r="I24" t="str">
        <f>IF(H24="","",IF(①参加者一覧表!F32="","",IF(D24=1,VLOOKUP(①参加者一覧表!F32,#REF!,2,FALSE),VLOOKUP(①参加者一覧表!F32,#REF!,2,FALSE)))&amp;" "&amp;①参加者一覧表!G32)</f>
        <v/>
      </c>
    </row>
    <row r="25" spans="1:9">
      <c r="A25" t="e">
        <f>IF(H25="","",RIGHT(#REF!,4))&amp;(D25&amp;"0000")+H25</f>
        <v>#VALUE!</v>
      </c>
      <c r="B25" t="str">
        <f>IF(H25="","",①参加者一覧表!B33)</f>
        <v/>
      </c>
      <c r="C25" t="str">
        <f>IF(H25="","",①参加者一覧表!C33)</f>
        <v/>
      </c>
      <c r="D25" t="str">
        <f>IF(H25="","",IF(①参加者一覧表!D33="男",1,2))</f>
        <v/>
      </c>
      <c r="E25" t="str">
        <f t="shared" si="0"/>
        <v/>
      </c>
      <c r="F25" t="str">
        <f>IF(H25="","",#REF!)</f>
        <v/>
      </c>
      <c r="G25" t="str">
        <f>IF(H25="","",①参加者一覧表!$C$3)</f>
        <v/>
      </c>
      <c r="H25" t="str">
        <f>IF(①参加者一覧表!O33="","",①参加者一覧表!O33)</f>
        <v/>
      </c>
      <c r="I25" t="str">
        <f>IF(H25="","",IF(①参加者一覧表!F33="","",IF(D25=1,VLOOKUP(①参加者一覧表!F33,#REF!,2,FALSE),VLOOKUP(①参加者一覧表!F33,#REF!,2,FALSE)))&amp;" "&amp;①参加者一覧表!G33)</f>
        <v/>
      </c>
    </row>
    <row r="26" spans="1:9">
      <c r="A26" t="e">
        <f>IF(H26="","",RIGHT(#REF!,4))&amp;(D26&amp;"0000")+H26</f>
        <v>#VALUE!</v>
      </c>
      <c r="B26" t="str">
        <f>IF(H26="","",①参加者一覧表!B34)</f>
        <v/>
      </c>
      <c r="C26" t="str">
        <f>IF(H26="","",①参加者一覧表!C34)</f>
        <v/>
      </c>
      <c r="D26" t="str">
        <f>IF(H26="","",IF(①参加者一覧表!D34="男",1,2))</f>
        <v/>
      </c>
      <c r="E26" t="str">
        <f t="shared" si="0"/>
        <v/>
      </c>
      <c r="F26" t="str">
        <f>IF(H26="","",#REF!)</f>
        <v/>
      </c>
      <c r="G26" t="str">
        <f>IF(H26="","",①参加者一覧表!$C$3)</f>
        <v/>
      </c>
      <c r="H26" t="str">
        <f>IF(①参加者一覧表!O34="","",①参加者一覧表!O34)</f>
        <v/>
      </c>
      <c r="I26" t="str">
        <f>IF(H26="","",IF(①参加者一覧表!F34="","",IF(D26=1,VLOOKUP(①参加者一覧表!F34,#REF!,2,FALSE),VLOOKUP(①参加者一覧表!F34,#REF!,2,FALSE)))&amp;" "&amp;①参加者一覧表!G34)</f>
        <v/>
      </c>
    </row>
    <row r="27" spans="1:9">
      <c r="A27" t="e">
        <f>IF(H27="","",RIGHT(#REF!,4))&amp;(D27&amp;"0000")+H27</f>
        <v>#VALUE!</v>
      </c>
      <c r="B27" t="str">
        <f>IF(H27="","",①参加者一覧表!B35)</f>
        <v/>
      </c>
      <c r="C27" t="str">
        <f>IF(H27="","",①参加者一覧表!C35)</f>
        <v/>
      </c>
      <c r="D27" t="str">
        <f>IF(H27="","",IF(①参加者一覧表!D35="男",1,2))</f>
        <v/>
      </c>
      <c r="E27" t="str">
        <f t="shared" si="0"/>
        <v/>
      </c>
      <c r="F27" t="str">
        <f>IF(H27="","",#REF!)</f>
        <v/>
      </c>
      <c r="G27" t="str">
        <f>IF(H27="","",①参加者一覧表!$C$3)</f>
        <v/>
      </c>
      <c r="H27" t="str">
        <f>IF(①参加者一覧表!O35="","",①参加者一覧表!O35)</f>
        <v/>
      </c>
      <c r="I27" t="str">
        <f>IF(H27="","",IF(①参加者一覧表!F35="","",IF(D27=1,VLOOKUP(①参加者一覧表!F35,#REF!,2,FALSE),VLOOKUP(①参加者一覧表!F35,#REF!,2,FALSE)))&amp;" "&amp;①参加者一覧表!G35)</f>
        <v/>
      </c>
    </row>
    <row r="28" spans="1:9">
      <c r="A28" t="e">
        <f>IF(H28="","",RIGHT(#REF!,4))&amp;(D28&amp;"0000")+H28</f>
        <v>#VALUE!</v>
      </c>
      <c r="B28" t="str">
        <f>IF(H28="","",①参加者一覧表!B36)</f>
        <v/>
      </c>
      <c r="C28" t="str">
        <f>IF(H28="","",①参加者一覧表!C36)</f>
        <v/>
      </c>
      <c r="D28" t="str">
        <f>IF(H28="","",IF(①参加者一覧表!D36="男",1,2))</f>
        <v/>
      </c>
      <c r="E28" t="str">
        <f t="shared" si="0"/>
        <v/>
      </c>
      <c r="F28" t="str">
        <f>IF(H28="","",#REF!)</f>
        <v/>
      </c>
      <c r="G28" t="str">
        <f>IF(H28="","",①参加者一覧表!$C$3)</f>
        <v/>
      </c>
      <c r="H28" t="str">
        <f>IF(①参加者一覧表!O36="","",①参加者一覧表!O36)</f>
        <v/>
      </c>
      <c r="I28" t="str">
        <f>IF(H28="","",IF(①参加者一覧表!F36="","",IF(D28=1,VLOOKUP(①参加者一覧表!F36,#REF!,2,FALSE),VLOOKUP(①参加者一覧表!F36,#REF!,2,FALSE)))&amp;" "&amp;①参加者一覧表!G36)</f>
        <v/>
      </c>
    </row>
    <row r="29" spans="1:9">
      <c r="A29" t="e">
        <f>IF(H29="","",RIGHT(#REF!,4))&amp;(D29&amp;"0000")+H29</f>
        <v>#VALUE!</v>
      </c>
      <c r="B29" t="str">
        <f>IF(H29="","",①参加者一覧表!B37)</f>
        <v/>
      </c>
      <c r="C29" t="str">
        <f>IF(H29="","",①参加者一覧表!C37)</f>
        <v/>
      </c>
      <c r="D29" t="str">
        <f>IF(H29="","",IF(①参加者一覧表!D37="男",1,2))</f>
        <v/>
      </c>
      <c r="E29" t="str">
        <f t="shared" si="0"/>
        <v/>
      </c>
      <c r="F29" t="str">
        <f>IF(H29="","",#REF!)</f>
        <v/>
      </c>
      <c r="G29" t="str">
        <f>IF(H29="","",①参加者一覧表!$C$3)</f>
        <v/>
      </c>
      <c r="H29" t="str">
        <f>IF(①参加者一覧表!O37="","",①参加者一覧表!O37)</f>
        <v/>
      </c>
      <c r="I29" t="str">
        <f>IF(H29="","",IF(①参加者一覧表!F37="","",IF(D29=1,VLOOKUP(①参加者一覧表!F37,#REF!,2,FALSE),VLOOKUP(①参加者一覧表!F37,#REF!,2,FALSE)))&amp;" "&amp;①参加者一覧表!G37)</f>
        <v/>
      </c>
    </row>
    <row r="30" spans="1:9">
      <c r="A30" t="e">
        <f>IF(H30="","",RIGHT(#REF!,4))&amp;(D30&amp;"0000")+H30</f>
        <v>#VALUE!</v>
      </c>
      <c r="B30" t="str">
        <f>IF(H30="","",①参加者一覧表!B38)</f>
        <v/>
      </c>
      <c r="C30" t="str">
        <f>IF(H30="","",①参加者一覧表!C38)</f>
        <v/>
      </c>
      <c r="D30" t="str">
        <f>IF(H30="","",IF(①参加者一覧表!D38="男",1,2))</f>
        <v/>
      </c>
      <c r="E30" t="str">
        <f t="shared" si="0"/>
        <v/>
      </c>
      <c r="F30" t="str">
        <f>IF(H30="","",#REF!)</f>
        <v/>
      </c>
      <c r="G30" t="str">
        <f>IF(H30="","",①参加者一覧表!$C$3)</f>
        <v/>
      </c>
      <c r="H30" t="str">
        <f>IF(①参加者一覧表!O38="","",①参加者一覧表!O38)</f>
        <v/>
      </c>
      <c r="I30" t="str">
        <f>IF(H30="","",IF(①参加者一覧表!F38="","",IF(D30=1,VLOOKUP(①参加者一覧表!F38,#REF!,2,FALSE),VLOOKUP(①参加者一覧表!F38,#REF!,2,FALSE)))&amp;" "&amp;①参加者一覧表!G38)</f>
        <v/>
      </c>
    </row>
    <row r="31" spans="1:9">
      <c r="A31" t="e">
        <f>IF(H31="","",RIGHT(#REF!,4))&amp;(D31&amp;"0000")+H31</f>
        <v>#VALUE!</v>
      </c>
      <c r="B31" t="str">
        <f>IF(H31="","",①参加者一覧表!B39)</f>
        <v/>
      </c>
      <c r="C31" t="str">
        <f>IF(H31="","",①参加者一覧表!C39)</f>
        <v/>
      </c>
      <c r="D31" t="str">
        <f>IF(H31="","",IF(①参加者一覧表!D39="男",1,2))</f>
        <v/>
      </c>
      <c r="E31" t="str">
        <f t="shared" si="0"/>
        <v/>
      </c>
      <c r="F31" t="str">
        <f>IF(H31="","",#REF!)</f>
        <v/>
      </c>
      <c r="G31" t="str">
        <f>IF(H31="","",①参加者一覧表!$C$3)</f>
        <v/>
      </c>
      <c r="H31" t="str">
        <f>IF(①参加者一覧表!O39="","",①参加者一覧表!O39)</f>
        <v/>
      </c>
      <c r="I31" t="str">
        <f>IF(H31="","",IF(①参加者一覧表!F39="","",IF(D31=1,VLOOKUP(①参加者一覧表!F39,#REF!,2,FALSE),VLOOKUP(①参加者一覧表!F39,#REF!,2,FALSE)))&amp;" "&amp;①参加者一覧表!G39)</f>
        <v/>
      </c>
    </row>
    <row r="32" spans="1:9">
      <c r="A32" t="e">
        <f>IF(H32="","",RIGHT(#REF!,4))&amp;(D32&amp;"0000")+H32</f>
        <v>#VALUE!</v>
      </c>
      <c r="B32" t="str">
        <f>IF(H32="","",①参加者一覧表!B40)</f>
        <v/>
      </c>
      <c r="C32" t="str">
        <f>IF(H32="","",①参加者一覧表!C40)</f>
        <v/>
      </c>
      <c r="D32" t="str">
        <f>IF(H32="","",IF(①参加者一覧表!D40="男",1,2))</f>
        <v/>
      </c>
      <c r="E32" t="str">
        <f t="shared" si="0"/>
        <v/>
      </c>
      <c r="F32" t="str">
        <f>IF(H32="","",#REF!)</f>
        <v/>
      </c>
      <c r="G32" t="str">
        <f>IF(H32="","",①参加者一覧表!$C$3)</f>
        <v/>
      </c>
      <c r="H32" t="str">
        <f>IF(①参加者一覧表!O40="","",①参加者一覧表!O40)</f>
        <v/>
      </c>
      <c r="I32" t="str">
        <f>IF(H32="","",IF(①参加者一覧表!F40="","",IF(D32=1,VLOOKUP(①参加者一覧表!F40,#REF!,2,FALSE),VLOOKUP(①参加者一覧表!F40,#REF!,2,FALSE)))&amp;" "&amp;①参加者一覧表!G40)</f>
        <v/>
      </c>
    </row>
    <row r="33" spans="1:9">
      <c r="A33" t="e">
        <f>IF(H33="","",RIGHT(#REF!,4))&amp;(D33&amp;"0000")+H33</f>
        <v>#VALUE!</v>
      </c>
      <c r="B33" t="str">
        <f>IF(H33="","",①参加者一覧表!B41)</f>
        <v/>
      </c>
      <c r="C33" t="str">
        <f>IF(H33="","",①参加者一覧表!C41)</f>
        <v/>
      </c>
      <c r="D33" t="str">
        <f>IF(H33="","",IF(①参加者一覧表!D41="男",1,2))</f>
        <v/>
      </c>
      <c r="E33" t="str">
        <f t="shared" si="0"/>
        <v/>
      </c>
      <c r="F33" t="str">
        <f>IF(H33="","",#REF!)</f>
        <v/>
      </c>
      <c r="G33" t="str">
        <f>IF(H33="","",①参加者一覧表!$C$3)</f>
        <v/>
      </c>
      <c r="H33" t="str">
        <f>IF(①参加者一覧表!O41="","",①参加者一覧表!O41)</f>
        <v/>
      </c>
      <c r="I33" t="str">
        <f>IF(H33="","",IF(①参加者一覧表!F41="","",IF(D33=1,VLOOKUP(①参加者一覧表!F41,#REF!,2,FALSE),VLOOKUP(①参加者一覧表!F41,#REF!,2,FALSE)))&amp;" "&amp;①参加者一覧表!G41)</f>
        <v/>
      </c>
    </row>
    <row r="34" spans="1:9">
      <c r="A34" t="e">
        <f>IF(H34="","",RIGHT(#REF!,4))&amp;(D34&amp;"0000")+H34</f>
        <v>#VALUE!</v>
      </c>
      <c r="B34" t="str">
        <f>IF(H34="","",①参加者一覧表!B42)</f>
        <v/>
      </c>
      <c r="C34" t="str">
        <f>IF(H34="","",①参加者一覧表!C42)</f>
        <v/>
      </c>
      <c r="D34" t="str">
        <f>IF(H34="","",IF(①参加者一覧表!D42="男",1,2))</f>
        <v/>
      </c>
      <c r="E34" t="str">
        <f t="shared" si="0"/>
        <v/>
      </c>
      <c r="F34" t="str">
        <f>IF(H34="","",#REF!)</f>
        <v/>
      </c>
      <c r="G34" t="str">
        <f>IF(H34="","",①参加者一覧表!$C$3)</f>
        <v/>
      </c>
      <c r="H34" t="str">
        <f>IF(①参加者一覧表!O42="","",①参加者一覧表!O42)</f>
        <v/>
      </c>
      <c r="I34" t="str">
        <f>IF(H34="","",IF(①参加者一覧表!F42="","",IF(D34=1,VLOOKUP(①参加者一覧表!F42,#REF!,2,FALSE),VLOOKUP(①参加者一覧表!F42,#REF!,2,FALSE)))&amp;" "&amp;①参加者一覧表!G42)</f>
        <v/>
      </c>
    </row>
    <row r="35" spans="1:9">
      <c r="A35" t="e">
        <f>IF(H35="","",RIGHT(#REF!,4))&amp;(D35&amp;"0000")+H35</f>
        <v>#VALUE!</v>
      </c>
      <c r="B35" t="str">
        <f>IF(H35="","",①参加者一覧表!B43)</f>
        <v/>
      </c>
      <c r="C35" t="str">
        <f>IF(H35="","",①参加者一覧表!C43)</f>
        <v/>
      </c>
      <c r="D35" t="str">
        <f>IF(H35="","",IF(①参加者一覧表!D43="男",1,2))</f>
        <v/>
      </c>
      <c r="E35" t="str">
        <f t="shared" si="0"/>
        <v/>
      </c>
      <c r="F35" t="str">
        <f>IF(H35="","",#REF!)</f>
        <v/>
      </c>
      <c r="G35" t="str">
        <f>IF(H35="","",①参加者一覧表!$C$3)</f>
        <v/>
      </c>
      <c r="H35" t="str">
        <f>IF(①参加者一覧表!O43="","",①参加者一覧表!O43)</f>
        <v/>
      </c>
      <c r="I35" t="str">
        <f>IF(H35="","",IF(①参加者一覧表!F43="","",IF(D35=1,VLOOKUP(①参加者一覧表!F43,#REF!,2,FALSE),VLOOKUP(①参加者一覧表!F43,#REF!,2,FALSE)))&amp;" "&amp;①参加者一覧表!G43)</f>
        <v/>
      </c>
    </row>
    <row r="36" spans="1:9">
      <c r="A36" t="e">
        <f>IF(H36="","",RIGHT(#REF!,4))&amp;(D36&amp;"0000")+H36</f>
        <v>#VALUE!</v>
      </c>
      <c r="B36" t="str">
        <f>IF(H36="","",①参加者一覧表!B44)</f>
        <v/>
      </c>
      <c r="C36" t="str">
        <f>IF(H36="","",①参加者一覧表!C44)</f>
        <v/>
      </c>
      <c r="D36" t="str">
        <f>IF(H36="","",IF(①参加者一覧表!D44="男",1,2))</f>
        <v/>
      </c>
      <c r="E36" t="str">
        <f t="shared" si="0"/>
        <v/>
      </c>
      <c r="F36" t="str">
        <f>IF(H36="","",#REF!)</f>
        <v/>
      </c>
      <c r="G36" t="str">
        <f>IF(H36="","",①参加者一覧表!$C$3)</f>
        <v/>
      </c>
      <c r="H36" t="str">
        <f>IF(①参加者一覧表!O44="","",①参加者一覧表!O44)</f>
        <v/>
      </c>
      <c r="I36" t="str">
        <f>IF(H36="","",IF(①参加者一覧表!F44="","",IF(D36=1,VLOOKUP(①参加者一覧表!F44,#REF!,2,FALSE),VLOOKUP(①参加者一覧表!F44,#REF!,2,FALSE)))&amp;" "&amp;①参加者一覧表!G44)</f>
        <v/>
      </c>
    </row>
    <row r="37" spans="1:9">
      <c r="A37" t="e">
        <f>IF(H37="","",RIGHT(#REF!,4))&amp;(D37&amp;"0000")+H37</f>
        <v>#VALUE!</v>
      </c>
      <c r="B37" t="str">
        <f>IF(H37="","",①参加者一覧表!B45)</f>
        <v/>
      </c>
      <c r="C37" t="str">
        <f>IF(H37="","",①参加者一覧表!C45)</f>
        <v/>
      </c>
      <c r="D37" t="str">
        <f>IF(H37="","",IF(①参加者一覧表!D45="男",1,2))</f>
        <v/>
      </c>
      <c r="E37" t="str">
        <f t="shared" si="0"/>
        <v/>
      </c>
      <c r="F37" t="str">
        <f>IF(H37="","",#REF!)</f>
        <v/>
      </c>
      <c r="G37" t="str">
        <f>IF(H37="","",①参加者一覧表!$C$3)</f>
        <v/>
      </c>
      <c r="H37" t="str">
        <f>IF(①参加者一覧表!O45="","",①参加者一覧表!O45)</f>
        <v/>
      </c>
      <c r="I37" t="str">
        <f>IF(H37="","",IF(①参加者一覧表!F45="","",IF(D37=1,VLOOKUP(①参加者一覧表!F45,#REF!,2,FALSE),VLOOKUP(①参加者一覧表!F45,#REF!,2,FALSE)))&amp;" "&amp;①参加者一覧表!G45)</f>
        <v/>
      </c>
    </row>
    <row r="38" spans="1:9">
      <c r="A38" t="e">
        <f>IF(H38="","",RIGHT(#REF!,4))&amp;(D38&amp;"0000")+H38</f>
        <v>#VALUE!</v>
      </c>
      <c r="B38" t="str">
        <f>IF(H38="","",①参加者一覧表!B46)</f>
        <v/>
      </c>
      <c r="C38" t="str">
        <f>IF(H38="","",①参加者一覧表!C46)</f>
        <v/>
      </c>
      <c r="D38" t="str">
        <f>IF(H38="","",IF(①参加者一覧表!D46="男",1,2))</f>
        <v/>
      </c>
      <c r="E38" t="str">
        <f t="shared" si="0"/>
        <v/>
      </c>
      <c r="F38" t="str">
        <f>IF(H38="","",#REF!)</f>
        <v/>
      </c>
      <c r="G38" t="str">
        <f>IF(H38="","",①参加者一覧表!$C$3)</f>
        <v/>
      </c>
      <c r="H38" t="str">
        <f>IF(①参加者一覧表!O46="","",①参加者一覧表!O46)</f>
        <v/>
      </c>
      <c r="I38" t="str">
        <f>IF(H38="","",IF(①参加者一覧表!F46="","",IF(D38=1,VLOOKUP(①参加者一覧表!F46,#REF!,2,FALSE),VLOOKUP(①参加者一覧表!F46,#REF!,2,FALSE)))&amp;" "&amp;①参加者一覧表!G46)</f>
        <v/>
      </c>
    </row>
    <row r="39" spans="1:9">
      <c r="A39" t="e">
        <f>IF(H39="","",RIGHT(#REF!,4))&amp;(D39&amp;"0000")+H39</f>
        <v>#VALUE!</v>
      </c>
      <c r="B39" t="str">
        <f>IF(H39="","",①参加者一覧表!B47)</f>
        <v/>
      </c>
      <c r="C39" t="str">
        <f>IF(H39="","",①参加者一覧表!C47)</f>
        <v/>
      </c>
      <c r="D39" t="str">
        <f>IF(H39="","",IF(①参加者一覧表!D47="男",1,2))</f>
        <v/>
      </c>
      <c r="E39" t="str">
        <f t="shared" si="0"/>
        <v/>
      </c>
      <c r="F39" t="str">
        <f>IF(H39="","",#REF!)</f>
        <v/>
      </c>
      <c r="G39" t="str">
        <f>IF(H39="","",①参加者一覧表!$C$3)</f>
        <v/>
      </c>
      <c r="H39" t="str">
        <f>IF(①参加者一覧表!O47="","",①参加者一覧表!O47)</f>
        <v/>
      </c>
      <c r="I39" t="str">
        <f>IF(H39="","",IF(①参加者一覧表!F47="","",IF(D39=1,VLOOKUP(①参加者一覧表!F47,#REF!,2,FALSE),VLOOKUP(①参加者一覧表!F47,#REF!,2,FALSE)))&amp;" "&amp;①参加者一覧表!G47)</f>
        <v/>
      </c>
    </row>
    <row r="40" spans="1:9">
      <c r="A40" t="e">
        <f>IF(H40="","",RIGHT(#REF!,4))&amp;(D40&amp;"0000")+H40</f>
        <v>#VALUE!</v>
      </c>
      <c r="B40" t="str">
        <f>IF(H40="","",①参加者一覧表!B48)</f>
        <v/>
      </c>
      <c r="C40" t="str">
        <f>IF(H40="","",①参加者一覧表!C48)</f>
        <v/>
      </c>
      <c r="D40" t="str">
        <f>IF(H40="","",IF(①参加者一覧表!D48="男",1,2))</f>
        <v/>
      </c>
      <c r="E40" t="str">
        <f t="shared" si="0"/>
        <v/>
      </c>
      <c r="F40" t="str">
        <f>IF(H40="","",#REF!)</f>
        <v/>
      </c>
      <c r="G40" t="str">
        <f>IF(H40="","",①参加者一覧表!$C$3)</f>
        <v/>
      </c>
      <c r="H40" t="str">
        <f>IF(①参加者一覧表!O48="","",①参加者一覧表!O48)</f>
        <v/>
      </c>
      <c r="I40" t="str">
        <f>IF(H40="","",IF(①参加者一覧表!F48="","",IF(D40=1,VLOOKUP(①参加者一覧表!F48,#REF!,2,FALSE),VLOOKUP(①参加者一覧表!F48,#REF!,2,FALSE)))&amp;" "&amp;①参加者一覧表!G48)</f>
        <v/>
      </c>
    </row>
    <row r="41" spans="1:9">
      <c r="A41" t="e">
        <f>IF(H41="","",RIGHT(#REF!,4))&amp;(D41&amp;"0000")+H41</f>
        <v>#VALUE!</v>
      </c>
      <c r="B41" t="str">
        <f>IF(H41="","",①参加者一覧表!B49)</f>
        <v/>
      </c>
      <c r="C41" t="str">
        <f>IF(H41="","",①参加者一覧表!C49)</f>
        <v/>
      </c>
      <c r="D41" t="str">
        <f>IF(H41="","",IF(①参加者一覧表!D49="男",1,2))</f>
        <v/>
      </c>
      <c r="E41" t="str">
        <f t="shared" si="0"/>
        <v/>
      </c>
      <c r="F41" t="str">
        <f>IF(H41="","",#REF!)</f>
        <v/>
      </c>
      <c r="G41" t="str">
        <f>IF(H41="","",①参加者一覧表!$C$3)</f>
        <v/>
      </c>
      <c r="H41" t="str">
        <f>IF(①参加者一覧表!O49="","",①参加者一覧表!O49)</f>
        <v/>
      </c>
      <c r="I41" t="str">
        <f>IF(H41="","",IF(①参加者一覧表!F49="","",IF(D41=1,VLOOKUP(①参加者一覧表!F49,#REF!,2,FALSE),VLOOKUP(①参加者一覧表!F49,#REF!,2,FALSE)))&amp;" "&amp;①参加者一覧表!G49)</f>
        <v/>
      </c>
    </row>
    <row r="42" spans="1:9">
      <c r="A42" t="e">
        <f>IF(H42="","",RIGHT(#REF!,4))&amp;(D42&amp;"0000")+H42</f>
        <v>#VALUE!</v>
      </c>
      <c r="B42" t="str">
        <f>IF(H42="","",①参加者一覧表!B50)</f>
        <v/>
      </c>
      <c r="C42" t="str">
        <f>IF(H42="","",①参加者一覧表!C50)</f>
        <v/>
      </c>
      <c r="D42" t="str">
        <f>IF(H42="","",IF(①参加者一覧表!D50="男",1,2))</f>
        <v/>
      </c>
      <c r="E42" t="str">
        <f t="shared" si="0"/>
        <v/>
      </c>
      <c r="F42" t="str">
        <f>IF(H42="","",#REF!)</f>
        <v/>
      </c>
      <c r="G42" t="str">
        <f>IF(H42="","",①参加者一覧表!$C$3)</f>
        <v/>
      </c>
      <c r="H42" t="str">
        <f>IF(①参加者一覧表!O50="","",①参加者一覧表!O50)</f>
        <v/>
      </c>
      <c r="I42" t="str">
        <f>IF(H42="","",IF(①参加者一覧表!F50="","",IF(D42=1,VLOOKUP(①参加者一覧表!F50,#REF!,2,FALSE),VLOOKUP(①参加者一覧表!F50,#REF!,2,FALSE)))&amp;" "&amp;①参加者一覧表!G50)</f>
        <v/>
      </c>
    </row>
    <row r="43" spans="1:9">
      <c r="A43" t="e">
        <f>IF(H43="","",RIGHT(#REF!,4))&amp;(D43&amp;"0000")+H43</f>
        <v>#VALUE!</v>
      </c>
      <c r="B43" t="str">
        <f>IF(H43="","",①参加者一覧表!B51)</f>
        <v/>
      </c>
      <c r="C43" t="str">
        <f>IF(H43="","",①参加者一覧表!C51)</f>
        <v/>
      </c>
      <c r="D43" t="str">
        <f>IF(H43="","",IF(①参加者一覧表!D51="男",1,2))</f>
        <v/>
      </c>
      <c r="E43" t="str">
        <f t="shared" si="0"/>
        <v/>
      </c>
      <c r="F43" t="str">
        <f>IF(H43="","",#REF!)</f>
        <v/>
      </c>
      <c r="G43" t="str">
        <f>IF(H43="","",①参加者一覧表!$C$3)</f>
        <v/>
      </c>
      <c r="H43" t="str">
        <f>IF(①参加者一覧表!O51="","",①参加者一覧表!O51)</f>
        <v/>
      </c>
      <c r="I43" t="str">
        <f>IF(H43="","",IF(①参加者一覧表!F51="","",IF(D43=1,VLOOKUP(①参加者一覧表!F51,#REF!,2,FALSE),VLOOKUP(①参加者一覧表!F51,#REF!,2,FALSE)))&amp;" "&amp;①参加者一覧表!G51)</f>
        <v/>
      </c>
    </row>
    <row r="44" spans="1:9">
      <c r="A44" t="e">
        <f>IF(H44="","",RIGHT(#REF!,4))&amp;(D44&amp;"0000")+H44</f>
        <v>#VALUE!</v>
      </c>
      <c r="B44" t="str">
        <f>IF(H44="","",①参加者一覧表!B52)</f>
        <v/>
      </c>
      <c r="C44" t="str">
        <f>IF(H44="","",①参加者一覧表!C52)</f>
        <v/>
      </c>
      <c r="D44" t="str">
        <f>IF(H44="","",IF(①参加者一覧表!D52="男",1,2))</f>
        <v/>
      </c>
      <c r="E44" t="str">
        <f t="shared" si="0"/>
        <v/>
      </c>
      <c r="F44" t="str">
        <f>IF(H44="","",#REF!)</f>
        <v/>
      </c>
      <c r="G44" t="str">
        <f>IF(H44="","",①参加者一覧表!$C$3)</f>
        <v/>
      </c>
      <c r="H44" t="str">
        <f>IF(①参加者一覧表!O52="","",①参加者一覧表!O52)</f>
        <v/>
      </c>
      <c r="I44" t="str">
        <f>IF(H44="","",IF(①参加者一覧表!F52="","",IF(D44=1,VLOOKUP(①参加者一覧表!F52,#REF!,2,FALSE),VLOOKUP(①参加者一覧表!F52,#REF!,2,FALSE)))&amp;" "&amp;①参加者一覧表!G52)</f>
        <v/>
      </c>
    </row>
    <row r="45" spans="1:9">
      <c r="A45" t="e">
        <f>IF(H45="","",RIGHT(#REF!,4))&amp;(D45&amp;"0000")+H45</f>
        <v>#VALUE!</v>
      </c>
      <c r="B45" t="str">
        <f>IF(H45="","",①参加者一覧表!B53)</f>
        <v/>
      </c>
      <c r="C45" t="str">
        <f>IF(H45="","",①参加者一覧表!C53)</f>
        <v/>
      </c>
      <c r="D45" t="str">
        <f>IF(H45="","",IF(①参加者一覧表!D53="男",1,2))</f>
        <v/>
      </c>
      <c r="E45" t="str">
        <f t="shared" si="0"/>
        <v/>
      </c>
      <c r="F45" t="str">
        <f>IF(H45="","",#REF!)</f>
        <v/>
      </c>
      <c r="G45" t="str">
        <f>IF(H45="","",①参加者一覧表!$C$3)</f>
        <v/>
      </c>
      <c r="H45" t="str">
        <f>IF(①参加者一覧表!O53="","",①参加者一覧表!O53)</f>
        <v/>
      </c>
      <c r="I45" t="str">
        <f>IF(H45="","",IF(①参加者一覧表!F53="","",IF(D45=1,VLOOKUP(①参加者一覧表!F53,#REF!,2,FALSE),VLOOKUP(①参加者一覧表!F53,#REF!,2,FALSE)))&amp;" "&amp;①参加者一覧表!G53)</f>
        <v/>
      </c>
    </row>
    <row r="46" spans="1:9">
      <c r="A46" t="e">
        <f>IF(H46="","",RIGHT(#REF!,4))&amp;(D46&amp;"0000")+H46</f>
        <v>#VALUE!</v>
      </c>
      <c r="B46" t="str">
        <f>IF(H46="","",①参加者一覧表!B54)</f>
        <v/>
      </c>
      <c r="C46" t="str">
        <f>IF(H46="","",①参加者一覧表!C54)</f>
        <v/>
      </c>
      <c r="D46" t="str">
        <f>IF(H46="","",IF(①参加者一覧表!D54="男",1,2))</f>
        <v/>
      </c>
      <c r="E46" t="str">
        <f t="shared" si="0"/>
        <v/>
      </c>
      <c r="F46" t="str">
        <f>IF(H46="","",#REF!)</f>
        <v/>
      </c>
      <c r="G46" t="str">
        <f>IF(H46="","",①参加者一覧表!$C$3)</f>
        <v/>
      </c>
      <c r="H46" t="str">
        <f>IF(①参加者一覧表!O54="","",①参加者一覧表!O54)</f>
        <v/>
      </c>
      <c r="I46" t="str">
        <f>IF(H46="","",IF(①参加者一覧表!F54="","",IF(D46=1,VLOOKUP(①参加者一覧表!F54,#REF!,2,FALSE),VLOOKUP(①参加者一覧表!F54,#REF!,2,FALSE)))&amp;" "&amp;①参加者一覧表!G54)</f>
        <v/>
      </c>
    </row>
    <row r="47" spans="1:9">
      <c r="A47" t="e">
        <f>IF(H47="","",RIGHT(#REF!,4))&amp;(D47&amp;"0000")+H47</f>
        <v>#VALUE!</v>
      </c>
      <c r="B47" t="str">
        <f>IF(H47="","",①参加者一覧表!B55)</f>
        <v/>
      </c>
      <c r="C47" t="str">
        <f>IF(H47="","",①参加者一覧表!C55)</f>
        <v/>
      </c>
      <c r="D47" t="str">
        <f>IF(H47="","",IF(①参加者一覧表!D55="男",1,2))</f>
        <v/>
      </c>
      <c r="E47" t="str">
        <f t="shared" si="0"/>
        <v/>
      </c>
      <c r="F47" t="str">
        <f>IF(H47="","",#REF!)</f>
        <v/>
      </c>
      <c r="G47" t="str">
        <f>IF(H47="","",①参加者一覧表!$C$3)</f>
        <v/>
      </c>
      <c r="H47" t="str">
        <f>IF(①参加者一覧表!O55="","",①参加者一覧表!O55)</f>
        <v/>
      </c>
      <c r="I47" t="str">
        <f>IF(H47="","",IF(①参加者一覧表!F55="","",IF(D47=1,VLOOKUP(①参加者一覧表!F55,#REF!,2,FALSE),VLOOKUP(①参加者一覧表!F55,#REF!,2,FALSE)))&amp;" "&amp;①参加者一覧表!G55)</f>
        <v/>
      </c>
    </row>
    <row r="48" spans="1:9">
      <c r="A48" t="e">
        <f>IF(H48="","",RIGHT(#REF!,4))&amp;(D48&amp;"0000")+H48</f>
        <v>#VALUE!</v>
      </c>
      <c r="B48" t="str">
        <f>IF(H48="","",①参加者一覧表!B56)</f>
        <v/>
      </c>
      <c r="C48" t="str">
        <f>IF(H48="","",①参加者一覧表!C56)</f>
        <v/>
      </c>
      <c r="D48" t="str">
        <f>IF(H48="","",IF(①参加者一覧表!D56="男",1,2))</f>
        <v/>
      </c>
      <c r="E48" t="str">
        <f t="shared" si="0"/>
        <v/>
      </c>
      <c r="F48" t="str">
        <f>IF(H48="","",#REF!)</f>
        <v/>
      </c>
      <c r="G48" t="str">
        <f>IF(H48="","",①参加者一覧表!$C$3)</f>
        <v/>
      </c>
      <c r="H48" t="str">
        <f>IF(①参加者一覧表!O56="","",①参加者一覧表!O56)</f>
        <v/>
      </c>
      <c r="I48" t="str">
        <f>IF(H48="","",IF(①参加者一覧表!F56="","",IF(D48=1,VLOOKUP(①参加者一覧表!F56,#REF!,2,FALSE),VLOOKUP(①参加者一覧表!F56,#REF!,2,FALSE)))&amp;" "&amp;①参加者一覧表!G56)</f>
        <v/>
      </c>
    </row>
    <row r="49" spans="1:9">
      <c r="A49" t="e">
        <f>IF(H49="","",RIGHT(#REF!,4))&amp;(D49&amp;"0000")+H49</f>
        <v>#VALUE!</v>
      </c>
      <c r="B49" t="str">
        <f>IF(H49="","",①参加者一覧表!B57)</f>
        <v/>
      </c>
      <c r="C49" t="str">
        <f>IF(H49="","",①参加者一覧表!C57)</f>
        <v/>
      </c>
      <c r="D49" t="str">
        <f>IF(H49="","",IF(①参加者一覧表!D57="男",1,2))</f>
        <v/>
      </c>
      <c r="E49" t="str">
        <f t="shared" si="0"/>
        <v/>
      </c>
      <c r="F49" t="str">
        <f>IF(H49="","",#REF!)</f>
        <v/>
      </c>
      <c r="G49" t="str">
        <f>IF(H49="","",①参加者一覧表!$C$3)</f>
        <v/>
      </c>
      <c r="H49" t="str">
        <f>IF(①参加者一覧表!O57="","",①参加者一覧表!O57)</f>
        <v/>
      </c>
      <c r="I49" t="str">
        <f>IF(H49="","",IF(①参加者一覧表!F57="","",IF(D49=1,VLOOKUP(①参加者一覧表!F57,#REF!,2,FALSE),VLOOKUP(①参加者一覧表!F57,#REF!,2,FALSE)))&amp;" "&amp;①参加者一覧表!G57)</f>
        <v/>
      </c>
    </row>
    <row r="50" spans="1:9">
      <c r="A50" t="e">
        <f>IF(H50="","",RIGHT(#REF!,4))&amp;(D50&amp;"0000")+H50</f>
        <v>#VALUE!</v>
      </c>
      <c r="B50" t="str">
        <f>IF(H50="","",①参加者一覧表!B58)</f>
        <v/>
      </c>
      <c r="C50" t="str">
        <f>IF(H50="","",①参加者一覧表!C58)</f>
        <v/>
      </c>
      <c r="D50" t="str">
        <f>IF(H50="","",IF(①参加者一覧表!D58="男",1,2))</f>
        <v/>
      </c>
      <c r="E50" t="str">
        <f t="shared" si="0"/>
        <v/>
      </c>
      <c r="F50" t="str">
        <f>IF(H50="","",#REF!)</f>
        <v/>
      </c>
      <c r="G50" t="str">
        <f>IF(H50="","",①参加者一覧表!$C$3)</f>
        <v/>
      </c>
      <c r="H50" t="str">
        <f>IF(①参加者一覧表!O58="","",①参加者一覧表!O58)</f>
        <v/>
      </c>
      <c r="I50" t="str">
        <f>IF(H50="","",IF(①参加者一覧表!F58="","",IF(D50=1,VLOOKUP(①参加者一覧表!F58,#REF!,2,FALSE),VLOOKUP(①参加者一覧表!F58,#REF!,2,FALSE)))&amp;" "&amp;①参加者一覧表!G58)</f>
        <v/>
      </c>
    </row>
    <row r="51" spans="1:9">
      <c r="A51" t="e">
        <f>IF(H51="","",RIGHT(#REF!,4))&amp;(D51&amp;"0000")+H51</f>
        <v>#VALUE!</v>
      </c>
      <c r="B51" t="str">
        <f>IF(H51="","",①参加者一覧表!B59)</f>
        <v/>
      </c>
      <c r="C51" t="str">
        <f>IF(H51="","",①参加者一覧表!C59)</f>
        <v/>
      </c>
      <c r="D51" t="str">
        <f>IF(H51="","",IF(①参加者一覧表!D59="男",1,2))</f>
        <v/>
      </c>
      <c r="E51" t="str">
        <f t="shared" si="0"/>
        <v/>
      </c>
      <c r="F51" t="str">
        <f>IF(H51="","",#REF!)</f>
        <v/>
      </c>
      <c r="G51" t="str">
        <f>IF(H51="","",①参加者一覧表!$C$3)</f>
        <v/>
      </c>
      <c r="H51" t="str">
        <f>IF(①参加者一覧表!O59="","",①参加者一覧表!O59)</f>
        <v/>
      </c>
      <c r="I51" t="str">
        <f>IF(H51="","",IF(①参加者一覧表!F59="","",IF(D51=1,VLOOKUP(①参加者一覧表!F59,#REF!,2,FALSE),VLOOKUP(①参加者一覧表!F59,#REF!,2,FALSE)))&amp;" "&amp;①参加者一覧表!G59)</f>
        <v/>
      </c>
    </row>
    <row r="52" spans="1:9">
      <c r="A52" t="e">
        <f>IF(H52="","",RIGHT(#REF!,4))&amp;(D52&amp;"0000")+H52</f>
        <v>#REF!</v>
      </c>
      <c r="B52" t="e">
        <f>IF(H52="","",①参加者一覧表!#REF!)</f>
        <v>#REF!</v>
      </c>
      <c r="C52" t="e">
        <f>IF(H52="","",①参加者一覧表!#REF!)</f>
        <v>#REF!</v>
      </c>
      <c r="D52" t="e">
        <f>IF(H52="","",IF(①参加者一覧表!#REF!="男",1,2))</f>
        <v>#REF!</v>
      </c>
      <c r="E52" t="e">
        <f t="shared" si="0"/>
        <v>#REF!</v>
      </c>
      <c r="F52" t="e">
        <f>IF(H52="","",#REF!)</f>
        <v>#REF!</v>
      </c>
      <c r="G52" t="e">
        <f>IF(H52="","",①参加者一覧表!$C$3)</f>
        <v>#REF!</v>
      </c>
      <c r="H52" t="e">
        <f>IF(①参加者一覧表!#REF!="","",①参加者一覧表!#REF!)</f>
        <v>#REF!</v>
      </c>
      <c r="I52" t="e">
        <f>IF(H52="","",IF(①参加者一覧表!#REF!="","",IF(D52=1,VLOOKUP(①参加者一覧表!#REF!,#REF!,2,FALSE),VLOOKUP(①参加者一覧表!#REF!,#REF!,2,FALSE)))&amp;" "&amp;①参加者一覧表!#REF!)</f>
        <v>#REF!</v>
      </c>
    </row>
    <row r="53" spans="1:9">
      <c r="A53" t="e">
        <f>IF(H53="","",RIGHT(#REF!,4))&amp;(D53&amp;"0000")+H53</f>
        <v>#REF!</v>
      </c>
      <c r="B53" t="e">
        <f>IF(H53="","",①参加者一覧表!#REF!)</f>
        <v>#REF!</v>
      </c>
      <c r="C53" t="e">
        <f>IF(H53="","",①参加者一覧表!#REF!)</f>
        <v>#REF!</v>
      </c>
      <c r="D53" t="e">
        <f>IF(H53="","",IF(①参加者一覧表!#REF!="男",1,2))</f>
        <v>#REF!</v>
      </c>
      <c r="E53" t="e">
        <f t="shared" si="0"/>
        <v>#REF!</v>
      </c>
      <c r="F53" t="e">
        <f>IF(H53="","",#REF!)</f>
        <v>#REF!</v>
      </c>
      <c r="G53" t="e">
        <f>IF(H53="","",①参加者一覧表!$C$3)</f>
        <v>#REF!</v>
      </c>
      <c r="H53" t="e">
        <f>IF(①参加者一覧表!#REF!="","",①参加者一覧表!#REF!)</f>
        <v>#REF!</v>
      </c>
      <c r="I53" t="e">
        <f>IF(H53="","",IF(①参加者一覧表!#REF!="","",IF(D53=1,VLOOKUP(①参加者一覧表!#REF!,#REF!,2,FALSE),VLOOKUP(①参加者一覧表!#REF!,#REF!,2,FALSE)))&amp;" "&amp;①参加者一覧表!#REF!)</f>
        <v>#REF!</v>
      </c>
    </row>
    <row r="54" spans="1:9">
      <c r="A54" t="e">
        <f>IF(H54="","",RIGHT(#REF!,4))&amp;(D54&amp;"0000")+H54</f>
        <v>#REF!</v>
      </c>
      <c r="B54" t="e">
        <f>IF(H54="","",①参加者一覧表!#REF!)</f>
        <v>#REF!</v>
      </c>
      <c r="C54" t="e">
        <f>IF(H54="","",①参加者一覧表!#REF!)</f>
        <v>#REF!</v>
      </c>
      <c r="D54" t="e">
        <f>IF(H54="","",IF(①参加者一覧表!#REF!="男",1,2))</f>
        <v>#REF!</v>
      </c>
      <c r="E54" t="e">
        <f t="shared" si="0"/>
        <v>#REF!</v>
      </c>
      <c r="F54" t="e">
        <f>IF(H54="","",#REF!)</f>
        <v>#REF!</v>
      </c>
      <c r="G54" t="e">
        <f>IF(H54="","",①参加者一覧表!$C$3)</f>
        <v>#REF!</v>
      </c>
      <c r="H54" t="e">
        <f>IF(①参加者一覧表!#REF!="","",①参加者一覧表!#REF!)</f>
        <v>#REF!</v>
      </c>
      <c r="I54" t="e">
        <f>IF(H54="","",IF(①参加者一覧表!#REF!="","",IF(D54=1,VLOOKUP(①参加者一覧表!#REF!,#REF!,2,FALSE),VLOOKUP(①参加者一覧表!#REF!,#REF!,2,FALSE)))&amp;" "&amp;①参加者一覧表!#REF!)</f>
        <v>#REF!</v>
      </c>
    </row>
    <row r="55" spans="1:9">
      <c r="A55" t="e">
        <f>IF(H55="","",RIGHT(#REF!,4))&amp;(D55&amp;"0000")+H55</f>
        <v>#REF!</v>
      </c>
      <c r="B55" t="e">
        <f>IF(H55="","",①参加者一覧表!#REF!)</f>
        <v>#REF!</v>
      </c>
      <c r="C55" t="e">
        <f>IF(H55="","",①参加者一覧表!#REF!)</f>
        <v>#REF!</v>
      </c>
      <c r="D55" t="e">
        <f>IF(H55="","",IF(①参加者一覧表!#REF!="男",1,2))</f>
        <v>#REF!</v>
      </c>
      <c r="E55" t="e">
        <f t="shared" si="0"/>
        <v>#REF!</v>
      </c>
      <c r="F55" t="e">
        <f>IF(H55="","",#REF!)</f>
        <v>#REF!</v>
      </c>
      <c r="G55" t="e">
        <f>IF(H55="","",①参加者一覧表!$C$3)</f>
        <v>#REF!</v>
      </c>
      <c r="H55" t="e">
        <f>IF(①参加者一覧表!#REF!="","",①参加者一覧表!#REF!)</f>
        <v>#REF!</v>
      </c>
      <c r="I55" t="e">
        <f>IF(H55="","",IF(①参加者一覧表!#REF!="","",IF(D55=1,VLOOKUP(①参加者一覧表!#REF!,#REF!,2,FALSE),VLOOKUP(①参加者一覧表!#REF!,#REF!,2,FALSE)))&amp;" "&amp;①参加者一覧表!#REF!)</f>
        <v>#REF!</v>
      </c>
    </row>
    <row r="56" spans="1:9">
      <c r="A56" t="e">
        <f>IF(H56="","",RIGHT(#REF!,4))&amp;(D56&amp;"0000")+H56</f>
        <v>#REF!</v>
      </c>
      <c r="B56" t="e">
        <f>IF(H56="","",①参加者一覧表!#REF!)</f>
        <v>#REF!</v>
      </c>
      <c r="C56" t="e">
        <f>IF(H56="","",①参加者一覧表!#REF!)</f>
        <v>#REF!</v>
      </c>
      <c r="D56" t="e">
        <f>IF(H56="","",IF(①参加者一覧表!#REF!="男",1,2))</f>
        <v>#REF!</v>
      </c>
      <c r="E56" t="e">
        <f t="shared" si="0"/>
        <v>#REF!</v>
      </c>
      <c r="F56" t="e">
        <f>IF(H56="","",#REF!)</f>
        <v>#REF!</v>
      </c>
      <c r="G56" t="e">
        <f>IF(H56="","",①参加者一覧表!$C$3)</f>
        <v>#REF!</v>
      </c>
      <c r="H56" t="e">
        <f>IF(①参加者一覧表!#REF!="","",①参加者一覧表!#REF!)</f>
        <v>#REF!</v>
      </c>
      <c r="I56" t="e">
        <f>IF(H56="","",IF(①参加者一覧表!#REF!="","",IF(D56=1,VLOOKUP(①参加者一覧表!#REF!,#REF!,2,FALSE),VLOOKUP(①参加者一覧表!#REF!,#REF!,2,FALSE)))&amp;" "&amp;①参加者一覧表!#REF!)</f>
        <v>#REF!</v>
      </c>
    </row>
    <row r="57" spans="1:9">
      <c r="A57" t="e">
        <f>IF(H57="","",RIGHT(#REF!,4))&amp;(D57&amp;"0000")+H57</f>
        <v>#REF!</v>
      </c>
      <c r="B57" t="e">
        <f>IF(H57="","",①参加者一覧表!#REF!)</f>
        <v>#REF!</v>
      </c>
      <c r="C57" t="e">
        <f>IF(H57="","",①参加者一覧表!#REF!)</f>
        <v>#REF!</v>
      </c>
      <c r="D57" t="e">
        <f>IF(H57="","",IF(①参加者一覧表!#REF!="男",1,2))</f>
        <v>#REF!</v>
      </c>
      <c r="E57" t="e">
        <f t="shared" si="0"/>
        <v>#REF!</v>
      </c>
      <c r="F57" t="e">
        <f>IF(H57="","",#REF!)</f>
        <v>#REF!</v>
      </c>
      <c r="G57" t="e">
        <f>IF(H57="","",①参加者一覧表!$C$3)</f>
        <v>#REF!</v>
      </c>
      <c r="H57" t="e">
        <f>IF(①参加者一覧表!#REF!="","",①参加者一覧表!#REF!)</f>
        <v>#REF!</v>
      </c>
      <c r="I57" t="e">
        <f>IF(H57="","",IF(①参加者一覧表!#REF!="","",IF(D57=1,VLOOKUP(①参加者一覧表!#REF!,#REF!,2,FALSE),VLOOKUP(①参加者一覧表!#REF!,#REF!,2,FALSE)))&amp;" "&amp;①参加者一覧表!#REF!)</f>
        <v>#REF!</v>
      </c>
    </row>
    <row r="58" spans="1:9">
      <c r="A58" t="e">
        <f>IF(H58="","",RIGHT(#REF!,4))&amp;(D58&amp;"0000")+H58</f>
        <v>#REF!</v>
      </c>
      <c r="B58" t="e">
        <f>IF(H58="","",①参加者一覧表!#REF!)</f>
        <v>#REF!</v>
      </c>
      <c r="C58" t="e">
        <f>IF(H58="","",①参加者一覧表!#REF!)</f>
        <v>#REF!</v>
      </c>
      <c r="D58" t="e">
        <f>IF(H58="","",IF(①参加者一覧表!#REF!="男",1,2))</f>
        <v>#REF!</v>
      </c>
      <c r="E58" t="e">
        <f t="shared" si="0"/>
        <v>#REF!</v>
      </c>
      <c r="F58" t="e">
        <f>IF(H58="","",#REF!)</f>
        <v>#REF!</v>
      </c>
      <c r="G58" t="e">
        <f>IF(H58="","",①参加者一覧表!$C$3)</f>
        <v>#REF!</v>
      </c>
      <c r="H58" t="e">
        <f>IF(①参加者一覧表!#REF!="","",①参加者一覧表!#REF!)</f>
        <v>#REF!</v>
      </c>
      <c r="I58" t="e">
        <f>IF(H58="","",IF(①参加者一覧表!#REF!="","",IF(D58=1,VLOOKUP(①参加者一覧表!#REF!,#REF!,2,FALSE),VLOOKUP(①参加者一覧表!#REF!,#REF!,2,FALSE)))&amp;" "&amp;①参加者一覧表!#REF!)</f>
        <v>#REF!</v>
      </c>
    </row>
    <row r="59" spans="1:9">
      <c r="A59" t="e">
        <f>IF(H59="","",RIGHT(#REF!,4))&amp;(D59&amp;"0000")+H59</f>
        <v>#REF!</v>
      </c>
      <c r="B59" t="e">
        <f>IF(H59="","",①参加者一覧表!#REF!)</f>
        <v>#REF!</v>
      </c>
      <c r="C59" t="e">
        <f>IF(H59="","",①参加者一覧表!#REF!)</f>
        <v>#REF!</v>
      </c>
      <c r="D59" t="e">
        <f>IF(H59="","",IF(①参加者一覧表!#REF!="男",1,2))</f>
        <v>#REF!</v>
      </c>
      <c r="E59" t="e">
        <f t="shared" si="0"/>
        <v>#REF!</v>
      </c>
      <c r="F59" t="e">
        <f>IF(H59="","",#REF!)</f>
        <v>#REF!</v>
      </c>
      <c r="G59" t="e">
        <f>IF(H59="","",①参加者一覧表!$C$3)</f>
        <v>#REF!</v>
      </c>
      <c r="H59" t="e">
        <f>IF(①参加者一覧表!#REF!="","",①参加者一覧表!#REF!)</f>
        <v>#REF!</v>
      </c>
      <c r="I59" t="e">
        <f>IF(H59="","",IF(①参加者一覧表!#REF!="","",IF(D59=1,VLOOKUP(①参加者一覧表!#REF!,#REF!,2,FALSE),VLOOKUP(①参加者一覧表!#REF!,#REF!,2,FALSE)))&amp;" "&amp;①参加者一覧表!#REF!)</f>
        <v>#REF!</v>
      </c>
    </row>
    <row r="60" spans="1:9">
      <c r="A60" t="e">
        <f>IF(H60="","",RIGHT(#REF!,4))&amp;(D60&amp;"0000")+H60</f>
        <v>#REF!</v>
      </c>
      <c r="B60" t="e">
        <f>IF(H60="","",①参加者一覧表!#REF!)</f>
        <v>#REF!</v>
      </c>
      <c r="C60" t="e">
        <f>IF(H60="","",①参加者一覧表!#REF!)</f>
        <v>#REF!</v>
      </c>
      <c r="D60" t="e">
        <f>IF(H60="","",IF(①参加者一覧表!#REF!="男",1,2))</f>
        <v>#REF!</v>
      </c>
      <c r="E60" t="e">
        <f t="shared" si="0"/>
        <v>#REF!</v>
      </c>
      <c r="F60" t="e">
        <f>IF(H60="","",#REF!)</f>
        <v>#REF!</v>
      </c>
      <c r="G60" t="e">
        <f>IF(H60="","",①参加者一覧表!$C$3)</f>
        <v>#REF!</v>
      </c>
      <c r="H60" t="e">
        <f>IF(①参加者一覧表!#REF!="","",①参加者一覧表!#REF!)</f>
        <v>#REF!</v>
      </c>
      <c r="I60" t="e">
        <f>IF(H60="","",IF(①参加者一覧表!#REF!="","",IF(D60=1,VLOOKUP(①参加者一覧表!#REF!,#REF!,2,FALSE),VLOOKUP(①参加者一覧表!#REF!,#REF!,2,FALSE)))&amp;" "&amp;①参加者一覧表!#REF!)</f>
        <v>#REF!</v>
      </c>
    </row>
    <row r="61" spans="1:9">
      <c r="A61" t="e">
        <f>IF(H61="","",RIGHT(#REF!,4))&amp;(D61&amp;"0000")+H61</f>
        <v>#REF!</v>
      </c>
      <c r="B61" t="e">
        <f>IF(H61="","",①参加者一覧表!#REF!)</f>
        <v>#REF!</v>
      </c>
      <c r="C61" t="e">
        <f>IF(H61="","",①参加者一覧表!#REF!)</f>
        <v>#REF!</v>
      </c>
      <c r="D61" t="e">
        <f>IF(H61="","",IF(①参加者一覧表!#REF!="男",1,2))</f>
        <v>#REF!</v>
      </c>
      <c r="E61" t="e">
        <f t="shared" si="0"/>
        <v>#REF!</v>
      </c>
      <c r="F61" t="e">
        <f>IF(H61="","",#REF!)</f>
        <v>#REF!</v>
      </c>
      <c r="G61" t="e">
        <f>IF(H61="","",①参加者一覧表!$C$3)</f>
        <v>#REF!</v>
      </c>
      <c r="H61" t="e">
        <f>IF(①参加者一覧表!#REF!="","",①参加者一覧表!#REF!)</f>
        <v>#REF!</v>
      </c>
      <c r="I61" t="e">
        <f>IF(H61="","",IF(①参加者一覧表!#REF!="","",IF(D61=1,VLOOKUP(①参加者一覧表!#REF!,#REF!,2,FALSE),VLOOKUP(①参加者一覧表!#REF!,#REF!,2,FALSE)))&amp;" "&amp;①参加者一覧表!#REF!)</f>
        <v>#REF!</v>
      </c>
    </row>
    <row r="62" spans="1:9">
      <c r="A62" t="e">
        <f>IF(H62="","",RIGHT(#REF!,4))&amp;(D62&amp;"0000")+H62</f>
        <v>#REF!</v>
      </c>
      <c r="B62" t="e">
        <f>IF(H62="","",①参加者一覧表!#REF!)</f>
        <v>#REF!</v>
      </c>
      <c r="C62" t="e">
        <f>IF(H62="","",①参加者一覧表!#REF!)</f>
        <v>#REF!</v>
      </c>
      <c r="D62" t="e">
        <f>IF(H62="","",IF(①参加者一覧表!#REF!="男",1,2))</f>
        <v>#REF!</v>
      </c>
      <c r="E62" t="e">
        <f t="shared" si="0"/>
        <v>#REF!</v>
      </c>
      <c r="F62" t="e">
        <f>IF(H62="","",#REF!)</f>
        <v>#REF!</v>
      </c>
      <c r="G62" t="e">
        <f>IF(H62="","",①参加者一覧表!$C$3)</f>
        <v>#REF!</v>
      </c>
      <c r="H62" t="e">
        <f>IF(①参加者一覧表!#REF!="","",①参加者一覧表!#REF!)</f>
        <v>#REF!</v>
      </c>
      <c r="I62" t="e">
        <f>IF(H62="","",IF(①参加者一覧表!#REF!="","",IF(D62=1,VLOOKUP(①参加者一覧表!#REF!,#REF!,2,FALSE),VLOOKUP(①参加者一覧表!#REF!,#REF!,2,FALSE)))&amp;" "&amp;①参加者一覧表!#REF!)</f>
        <v>#REF!</v>
      </c>
    </row>
    <row r="63" spans="1:9">
      <c r="A63" t="e">
        <f>IF(H63="","",RIGHT(#REF!,4))&amp;(D63&amp;"0000")+H63</f>
        <v>#REF!</v>
      </c>
      <c r="B63" t="e">
        <f>IF(H63="","",①参加者一覧表!#REF!)</f>
        <v>#REF!</v>
      </c>
      <c r="C63" t="e">
        <f>IF(H63="","",①参加者一覧表!#REF!)</f>
        <v>#REF!</v>
      </c>
      <c r="D63" t="e">
        <f>IF(H63="","",IF(①参加者一覧表!#REF!="男",1,2))</f>
        <v>#REF!</v>
      </c>
      <c r="E63" t="e">
        <f t="shared" si="0"/>
        <v>#REF!</v>
      </c>
      <c r="F63" t="e">
        <f>IF(H63="","",#REF!)</f>
        <v>#REF!</v>
      </c>
      <c r="G63" t="e">
        <f>IF(H63="","",①参加者一覧表!$C$3)</f>
        <v>#REF!</v>
      </c>
      <c r="H63" t="e">
        <f>IF(①参加者一覧表!#REF!="","",①参加者一覧表!#REF!)</f>
        <v>#REF!</v>
      </c>
      <c r="I63" t="e">
        <f>IF(H63="","",IF(①参加者一覧表!#REF!="","",IF(D63=1,VLOOKUP(①参加者一覧表!#REF!,#REF!,2,FALSE),VLOOKUP(①参加者一覧表!#REF!,#REF!,2,FALSE)))&amp;" "&amp;①参加者一覧表!#REF!)</f>
        <v>#REF!</v>
      </c>
    </row>
    <row r="64" spans="1:9">
      <c r="A64" t="e">
        <f>IF(H64="","",RIGHT(#REF!,4))&amp;(D64&amp;"0000")+H64</f>
        <v>#REF!</v>
      </c>
      <c r="B64" t="e">
        <f>IF(H64="","",①参加者一覧表!#REF!)</f>
        <v>#REF!</v>
      </c>
      <c r="C64" t="e">
        <f>IF(H64="","",①参加者一覧表!#REF!)</f>
        <v>#REF!</v>
      </c>
      <c r="D64" t="e">
        <f>IF(H64="","",IF(①参加者一覧表!#REF!="男",1,2))</f>
        <v>#REF!</v>
      </c>
      <c r="E64" t="e">
        <f t="shared" si="0"/>
        <v>#REF!</v>
      </c>
      <c r="F64" t="e">
        <f>IF(H64="","",#REF!)</f>
        <v>#REF!</v>
      </c>
      <c r="G64" t="e">
        <f>IF(H64="","",①参加者一覧表!$C$3)</f>
        <v>#REF!</v>
      </c>
      <c r="H64" t="e">
        <f>IF(①参加者一覧表!#REF!="","",①参加者一覧表!#REF!)</f>
        <v>#REF!</v>
      </c>
      <c r="I64" t="e">
        <f>IF(H64="","",IF(①参加者一覧表!#REF!="","",IF(D64=1,VLOOKUP(①参加者一覧表!#REF!,#REF!,2,FALSE),VLOOKUP(①参加者一覧表!#REF!,#REF!,2,FALSE)))&amp;" "&amp;①参加者一覧表!#REF!)</f>
        <v>#REF!</v>
      </c>
    </row>
    <row r="65" spans="1:9">
      <c r="A65" t="e">
        <f>IF(H65="","",RIGHT(#REF!,4))&amp;(D65&amp;"0000")+H65</f>
        <v>#REF!</v>
      </c>
      <c r="B65" t="e">
        <f>IF(H65="","",①参加者一覧表!#REF!)</f>
        <v>#REF!</v>
      </c>
      <c r="C65" t="e">
        <f>IF(H65="","",①参加者一覧表!#REF!)</f>
        <v>#REF!</v>
      </c>
      <c r="D65" t="e">
        <f>IF(H65="","",IF(①参加者一覧表!#REF!="男",1,2))</f>
        <v>#REF!</v>
      </c>
      <c r="E65" t="e">
        <f t="shared" si="0"/>
        <v>#REF!</v>
      </c>
      <c r="F65" t="e">
        <f>IF(H65="","",#REF!)</f>
        <v>#REF!</v>
      </c>
      <c r="G65" t="e">
        <f>IF(H65="","",①参加者一覧表!$C$3)</f>
        <v>#REF!</v>
      </c>
      <c r="H65" t="e">
        <f>IF(①参加者一覧表!#REF!="","",①参加者一覧表!#REF!)</f>
        <v>#REF!</v>
      </c>
      <c r="I65" t="e">
        <f>IF(H65="","",IF(①参加者一覧表!#REF!="","",IF(D65=1,VLOOKUP(①参加者一覧表!#REF!,#REF!,2,FALSE),VLOOKUP(①参加者一覧表!#REF!,#REF!,2,FALSE)))&amp;" "&amp;①参加者一覧表!#REF!)</f>
        <v>#REF!</v>
      </c>
    </row>
    <row r="66" spans="1:9">
      <c r="A66" t="e">
        <f>IF(H66="","",RIGHT(#REF!,4))&amp;(D66&amp;"0000")+H66</f>
        <v>#REF!</v>
      </c>
      <c r="B66" t="e">
        <f>IF(H66="","",①参加者一覧表!#REF!)</f>
        <v>#REF!</v>
      </c>
      <c r="C66" t="e">
        <f>IF(H66="","",①参加者一覧表!#REF!)</f>
        <v>#REF!</v>
      </c>
      <c r="D66" t="e">
        <f>IF(H66="","",IF(①参加者一覧表!#REF!="男",1,2))</f>
        <v>#REF!</v>
      </c>
      <c r="E66" t="e">
        <f t="shared" si="0"/>
        <v>#REF!</v>
      </c>
      <c r="F66" t="e">
        <f>IF(H66="","",#REF!)</f>
        <v>#REF!</v>
      </c>
      <c r="G66" t="e">
        <f>IF(H66="","",①参加者一覧表!$C$3)</f>
        <v>#REF!</v>
      </c>
      <c r="H66" t="e">
        <f>IF(①参加者一覧表!#REF!="","",①参加者一覧表!#REF!)</f>
        <v>#REF!</v>
      </c>
      <c r="I66" t="e">
        <f>IF(H66="","",IF(①参加者一覧表!#REF!="","",IF(D66=1,VLOOKUP(①参加者一覧表!#REF!,#REF!,2,FALSE),VLOOKUP(①参加者一覧表!#REF!,#REF!,2,FALSE)))&amp;" "&amp;①参加者一覧表!#REF!)</f>
        <v>#REF!</v>
      </c>
    </row>
    <row r="67" spans="1:9">
      <c r="A67" t="e">
        <f>IF(H67="","",RIGHT(#REF!,4))&amp;(D67&amp;"0000")+H67</f>
        <v>#REF!</v>
      </c>
      <c r="B67" t="e">
        <f>IF(H67="","",①参加者一覧表!#REF!)</f>
        <v>#REF!</v>
      </c>
      <c r="C67" t="e">
        <f>IF(H67="","",①参加者一覧表!#REF!)</f>
        <v>#REF!</v>
      </c>
      <c r="D67" t="e">
        <f>IF(H67="","",IF(①参加者一覧表!#REF!="男",1,2))</f>
        <v>#REF!</v>
      </c>
      <c r="E67" t="e">
        <f t="shared" ref="E67:E91" si="1">IF(H67="","",23)</f>
        <v>#REF!</v>
      </c>
      <c r="F67" t="e">
        <f>IF(H67="","",#REF!)</f>
        <v>#REF!</v>
      </c>
      <c r="G67" t="e">
        <f>IF(H67="","",①参加者一覧表!$C$3)</f>
        <v>#REF!</v>
      </c>
      <c r="H67" t="e">
        <f>IF(①参加者一覧表!#REF!="","",①参加者一覧表!#REF!)</f>
        <v>#REF!</v>
      </c>
      <c r="I67" t="e">
        <f>IF(H67="","",IF(①参加者一覧表!#REF!="","",IF(D67=1,VLOOKUP(①参加者一覧表!#REF!,#REF!,2,FALSE),VLOOKUP(①参加者一覧表!#REF!,#REF!,2,FALSE)))&amp;" "&amp;①参加者一覧表!#REF!)</f>
        <v>#REF!</v>
      </c>
    </row>
    <row r="68" spans="1:9">
      <c r="A68" t="e">
        <f>IF(H68="","",RIGHT(#REF!,4))&amp;(D68&amp;"0000")+H68</f>
        <v>#REF!</v>
      </c>
      <c r="B68" t="e">
        <f>IF(H68="","",①参加者一覧表!#REF!)</f>
        <v>#REF!</v>
      </c>
      <c r="C68" t="e">
        <f>IF(H68="","",①参加者一覧表!#REF!)</f>
        <v>#REF!</v>
      </c>
      <c r="D68" t="e">
        <f>IF(H68="","",IF(①参加者一覧表!#REF!="男",1,2))</f>
        <v>#REF!</v>
      </c>
      <c r="E68" t="e">
        <f t="shared" si="1"/>
        <v>#REF!</v>
      </c>
      <c r="F68" t="e">
        <f>IF(H68="","",#REF!)</f>
        <v>#REF!</v>
      </c>
      <c r="G68" t="e">
        <f>IF(H68="","",①参加者一覧表!$C$3)</f>
        <v>#REF!</v>
      </c>
      <c r="H68" t="e">
        <f>IF(①参加者一覧表!#REF!="","",①参加者一覧表!#REF!)</f>
        <v>#REF!</v>
      </c>
      <c r="I68" t="e">
        <f>IF(H68="","",IF(①参加者一覧表!#REF!="","",IF(D68=1,VLOOKUP(①参加者一覧表!#REF!,#REF!,2,FALSE),VLOOKUP(①参加者一覧表!#REF!,#REF!,2,FALSE)))&amp;" "&amp;①参加者一覧表!#REF!)</f>
        <v>#REF!</v>
      </c>
    </row>
    <row r="69" spans="1:9">
      <c r="A69" t="e">
        <f>IF(H69="","",RIGHT(#REF!,4))&amp;(D69&amp;"0000")+H69</f>
        <v>#REF!</v>
      </c>
      <c r="B69" t="e">
        <f>IF(H69="","",①参加者一覧表!#REF!)</f>
        <v>#REF!</v>
      </c>
      <c r="C69" t="e">
        <f>IF(H69="","",①参加者一覧表!#REF!)</f>
        <v>#REF!</v>
      </c>
      <c r="D69" t="e">
        <f>IF(H69="","",IF(①参加者一覧表!#REF!="男",1,2))</f>
        <v>#REF!</v>
      </c>
      <c r="E69" t="e">
        <f t="shared" si="1"/>
        <v>#REF!</v>
      </c>
      <c r="F69" t="e">
        <f>IF(H69="","",#REF!)</f>
        <v>#REF!</v>
      </c>
      <c r="G69" t="e">
        <f>IF(H69="","",①参加者一覧表!$C$3)</f>
        <v>#REF!</v>
      </c>
      <c r="H69" t="e">
        <f>IF(①参加者一覧表!#REF!="","",①参加者一覧表!#REF!)</f>
        <v>#REF!</v>
      </c>
      <c r="I69" t="e">
        <f>IF(H69="","",IF(①参加者一覧表!#REF!="","",IF(D69=1,VLOOKUP(①参加者一覧表!#REF!,#REF!,2,FALSE),VLOOKUP(①参加者一覧表!#REF!,#REF!,2,FALSE)))&amp;" "&amp;①参加者一覧表!#REF!)</f>
        <v>#REF!</v>
      </c>
    </row>
    <row r="70" spans="1:9">
      <c r="A70" t="e">
        <f>IF(H70="","",RIGHT(#REF!,4))&amp;(D70&amp;"0000")+H70</f>
        <v>#REF!</v>
      </c>
      <c r="B70" t="e">
        <f>IF(H70="","",①参加者一覧表!#REF!)</f>
        <v>#REF!</v>
      </c>
      <c r="C70" t="e">
        <f>IF(H70="","",①参加者一覧表!#REF!)</f>
        <v>#REF!</v>
      </c>
      <c r="D70" t="e">
        <f>IF(H70="","",IF(①参加者一覧表!#REF!="男",1,2))</f>
        <v>#REF!</v>
      </c>
      <c r="E70" t="e">
        <f t="shared" si="1"/>
        <v>#REF!</v>
      </c>
      <c r="F70" t="e">
        <f>IF(H70="","",#REF!)</f>
        <v>#REF!</v>
      </c>
      <c r="G70" t="e">
        <f>IF(H70="","",①参加者一覧表!$C$3)</f>
        <v>#REF!</v>
      </c>
      <c r="H70" t="e">
        <f>IF(①参加者一覧表!#REF!="","",①参加者一覧表!#REF!)</f>
        <v>#REF!</v>
      </c>
      <c r="I70" t="e">
        <f>IF(H70="","",IF(①参加者一覧表!#REF!="","",IF(D70=1,VLOOKUP(①参加者一覧表!#REF!,#REF!,2,FALSE),VLOOKUP(①参加者一覧表!#REF!,#REF!,2,FALSE)))&amp;" "&amp;①参加者一覧表!#REF!)</f>
        <v>#REF!</v>
      </c>
    </row>
    <row r="71" spans="1:9">
      <c r="A71" t="e">
        <f>IF(H71="","",RIGHT(#REF!,4))&amp;(D71&amp;"0000")+H71</f>
        <v>#REF!</v>
      </c>
      <c r="B71" t="e">
        <f>IF(H71="","",①参加者一覧表!#REF!)</f>
        <v>#REF!</v>
      </c>
      <c r="C71" t="e">
        <f>IF(H71="","",①参加者一覧表!#REF!)</f>
        <v>#REF!</v>
      </c>
      <c r="D71" t="e">
        <f>IF(H71="","",IF(①参加者一覧表!#REF!="男",1,2))</f>
        <v>#REF!</v>
      </c>
      <c r="E71" t="e">
        <f t="shared" si="1"/>
        <v>#REF!</v>
      </c>
      <c r="F71" t="e">
        <f>IF(H71="","",#REF!)</f>
        <v>#REF!</v>
      </c>
      <c r="G71" t="e">
        <f>IF(H71="","",①参加者一覧表!$C$3)</f>
        <v>#REF!</v>
      </c>
      <c r="H71" t="e">
        <f>IF(①参加者一覧表!#REF!="","",①参加者一覧表!#REF!)</f>
        <v>#REF!</v>
      </c>
      <c r="I71" t="e">
        <f>IF(H71="","",IF(①参加者一覧表!#REF!="","",IF(D71=1,VLOOKUP(①参加者一覧表!#REF!,#REF!,2,FALSE),VLOOKUP(①参加者一覧表!#REF!,#REF!,2,FALSE)))&amp;" "&amp;①参加者一覧表!#REF!)</f>
        <v>#REF!</v>
      </c>
    </row>
    <row r="72" spans="1:9">
      <c r="A72" t="e">
        <f>IF(H72="","",RIGHT(#REF!,4))&amp;(D72&amp;"0000")+H72</f>
        <v>#REF!</v>
      </c>
      <c r="B72" t="e">
        <f>IF(H72="","",①参加者一覧表!#REF!)</f>
        <v>#REF!</v>
      </c>
      <c r="C72" t="e">
        <f>IF(H72="","",①参加者一覧表!#REF!)</f>
        <v>#REF!</v>
      </c>
      <c r="D72" t="e">
        <f>IF(H72="","",IF(①参加者一覧表!#REF!="男",1,2))</f>
        <v>#REF!</v>
      </c>
      <c r="E72" t="e">
        <f t="shared" si="1"/>
        <v>#REF!</v>
      </c>
      <c r="F72" t="e">
        <f>IF(H72="","",#REF!)</f>
        <v>#REF!</v>
      </c>
      <c r="G72" t="e">
        <f>IF(H72="","",①参加者一覧表!$C$3)</f>
        <v>#REF!</v>
      </c>
      <c r="H72" t="e">
        <f>IF(①参加者一覧表!#REF!="","",①参加者一覧表!#REF!)</f>
        <v>#REF!</v>
      </c>
      <c r="I72" t="e">
        <f>IF(H72="","",IF(①参加者一覧表!#REF!="","",IF(D72=1,VLOOKUP(①参加者一覧表!#REF!,#REF!,2,FALSE),VLOOKUP(①参加者一覧表!#REF!,#REF!,2,FALSE)))&amp;" "&amp;①参加者一覧表!#REF!)</f>
        <v>#REF!</v>
      </c>
    </row>
    <row r="73" spans="1:9">
      <c r="A73" t="e">
        <f>IF(H73="","",RIGHT(#REF!,4))&amp;(D73&amp;"0000")+H73</f>
        <v>#REF!</v>
      </c>
      <c r="B73" t="e">
        <f>IF(H73="","",①参加者一覧表!#REF!)</f>
        <v>#REF!</v>
      </c>
      <c r="C73" t="e">
        <f>IF(H73="","",①参加者一覧表!#REF!)</f>
        <v>#REF!</v>
      </c>
      <c r="D73" t="e">
        <f>IF(H73="","",IF(①参加者一覧表!#REF!="男",1,2))</f>
        <v>#REF!</v>
      </c>
      <c r="E73" t="e">
        <f t="shared" si="1"/>
        <v>#REF!</v>
      </c>
      <c r="F73" t="e">
        <f>IF(H73="","",#REF!)</f>
        <v>#REF!</v>
      </c>
      <c r="G73" t="e">
        <f>IF(H73="","",①参加者一覧表!$C$3)</f>
        <v>#REF!</v>
      </c>
      <c r="H73" t="e">
        <f>IF(①参加者一覧表!#REF!="","",①参加者一覧表!#REF!)</f>
        <v>#REF!</v>
      </c>
      <c r="I73" t="e">
        <f>IF(H73="","",IF(①参加者一覧表!#REF!="","",IF(D73=1,VLOOKUP(①参加者一覧表!#REF!,#REF!,2,FALSE),VLOOKUP(①参加者一覧表!#REF!,#REF!,2,FALSE)))&amp;" "&amp;①参加者一覧表!#REF!)</f>
        <v>#REF!</v>
      </c>
    </row>
    <row r="74" spans="1:9">
      <c r="A74" t="e">
        <f>IF(H74="","",RIGHT(#REF!,4))&amp;(D74&amp;"0000")+H74</f>
        <v>#REF!</v>
      </c>
      <c r="B74" t="e">
        <f>IF(H74="","",①参加者一覧表!#REF!)</f>
        <v>#REF!</v>
      </c>
      <c r="C74" t="e">
        <f>IF(H74="","",①参加者一覧表!#REF!)</f>
        <v>#REF!</v>
      </c>
      <c r="D74" t="e">
        <f>IF(H74="","",IF(①参加者一覧表!#REF!="男",1,2))</f>
        <v>#REF!</v>
      </c>
      <c r="E74" t="e">
        <f t="shared" si="1"/>
        <v>#REF!</v>
      </c>
      <c r="F74" t="e">
        <f>IF(H74="","",#REF!)</f>
        <v>#REF!</v>
      </c>
      <c r="G74" t="e">
        <f>IF(H74="","",①参加者一覧表!$C$3)</f>
        <v>#REF!</v>
      </c>
      <c r="H74" t="e">
        <f>IF(①参加者一覧表!#REF!="","",①参加者一覧表!#REF!)</f>
        <v>#REF!</v>
      </c>
      <c r="I74" t="e">
        <f>IF(H74="","",IF(①参加者一覧表!#REF!="","",IF(D74=1,VLOOKUP(①参加者一覧表!#REF!,#REF!,2,FALSE),VLOOKUP(①参加者一覧表!#REF!,#REF!,2,FALSE)))&amp;" "&amp;①参加者一覧表!#REF!)</f>
        <v>#REF!</v>
      </c>
    </row>
    <row r="75" spans="1:9">
      <c r="A75" t="e">
        <f>IF(H75="","",RIGHT(#REF!,4))&amp;(D75&amp;"0000")+H75</f>
        <v>#REF!</v>
      </c>
      <c r="B75" t="e">
        <f>IF(H75="","",①参加者一覧表!#REF!)</f>
        <v>#REF!</v>
      </c>
      <c r="C75" t="e">
        <f>IF(H75="","",①参加者一覧表!#REF!)</f>
        <v>#REF!</v>
      </c>
      <c r="D75" t="e">
        <f>IF(H75="","",IF(①参加者一覧表!#REF!="男",1,2))</f>
        <v>#REF!</v>
      </c>
      <c r="E75" t="e">
        <f t="shared" si="1"/>
        <v>#REF!</v>
      </c>
      <c r="F75" t="e">
        <f>IF(H75="","",#REF!)</f>
        <v>#REF!</v>
      </c>
      <c r="G75" t="e">
        <f>IF(H75="","",①参加者一覧表!$C$3)</f>
        <v>#REF!</v>
      </c>
      <c r="H75" t="e">
        <f>IF(①参加者一覧表!#REF!="","",①参加者一覧表!#REF!)</f>
        <v>#REF!</v>
      </c>
      <c r="I75" t="e">
        <f>IF(H75="","",IF(①参加者一覧表!#REF!="","",IF(D75=1,VLOOKUP(①参加者一覧表!#REF!,#REF!,2,FALSE),VLOOKUP(①参加者一覧表!#REF!,#REF!,2,FALSE)))&amp;" "&amp;①参加者一覧表!#REF!)</f>
        <v>#REF!</v>
      </c>
    </row>
    <row r="76" spans="1:9">
      <c r="A76" t="e">
        <f>IF(H76="","",RIGHT(#REF!,4))&amp;(D76&amp;"0000")+H76</f>
        <v>#REF!</v>
      </c>
      <c r="B76" t="e">
        <f>IF(H76="","",①参加者一覧表!#REF!)</f>
        <v>#REF!</v>
      </c>
      <c r="C76" t="e">
        <f>IF(H76="","",①参加者一覧表!#REF!)</f>
        <v>#REF!</v>
      </c>
      <c r="D76" t="e">
        <f>IF(H76="","",IF(①参加者一覧表!#REF!="男",1,2))</f>
        <v>#REF!</v>
      </c>
      <c r="E76" t="e">
        <f t="shared" si="1"/>
        <v>#REF!</v>
      </c>
      <c r="F76" t="e">
        <f>IF(H76="","",#REF!)</f>
        <v>#REF!</v>
      </c>
      <c r="G76" t="e">
        <f>IF(H76="","",①参加者一覧表!$C$3)</f>
        <v>#REF!</v>
      </c>
      <c r="H76" t="e">
        <f>IF(①参加者一覧表!#REF!="","",①参加者一覧表!#REF!)</f>
        <v>#REF!</v>
      </c>
      <c r="I76" t="e">
        <f>IF(H76="","",IF(①参加者一覧表!#REF!="","",IF(D76=1,VLOOKUP(①参加者一覧表!#REF!,#REF!,2,FALSE),VLOOKUP(①参加者一覧表!#REF!,#REF!,2,FALSE)))&amp;" "&amp;①参加者一覧表!#REF!)</f>
        <v>#REF!</v>
      </c>
    </row>
    <row r="77" spans="1:9">
      <c r="A77" t="e">
        <f>IF(H77="","",RIGHT(#REF!,4))&amp;(D77&amp;"0000")+H77</f>
        <v>#REF!</v>
      </c>
      <c r="B77" t="e">
        <f>IF(H77="","",①参加者一覧表!#REF!)</f>
        <v>#REF!</v>
      </c>
      <c r="C77" t="e">
        <f>IF(H77="","",①参加者一覧表!#REF!)</f>
        <v>#REF!</v>
      </c>
      <c r="D77" t="e">
        <f>IF(H77="","",IF(①参加者一覧表!#REF!="男",1,2))</f>
        <v>#REF!</v>
      </c>
      <c r="E77" t="e">
        <f t="shared" si="1"/>
        <v>#REF!</v>
      </c>
      <c r="F77" t="e">
        <f>IF(H77="","",#REF!)</f>
        <v>#REF!</v>
      </c>
      <c r="G77" t="e">
        <f>IF(H77="","",①参加者一覧表!$C$3)</f>
        <v>#REF!</v>
      </c>
      <c r="H77" t="e">
        <f>IF(①参加者一覧表!#REF!="","",①参加者一覧表!#REF!)</f>
        <v>#REF!</v>
      </c>
      <c r="I77" t="e">
        <f>IF(H77="","",IF(①参加者一覧表!#REF!="","",IF(D77=1,VLOOKUP(①参加者一覧表!#REF!,#REF!,2,FALSE),VLOOKUP(①参加者一覧表!#REF!,#REF!,2,FALSE)))&amp;" "&amp;①参加者一覧表!#REF!)</f>
        <v>#REF!</v>
      </c>
    </row>
    <row r="78" spans="1:9">
      <c r="A78" t="e">
        <f>IF(H78="","",RIGHT(#REF!,4))&amp;(D78&amp;"0000")+H78</f>
        <v>#REF!</v>
      </c>
      <c r="B78" t="e">
        <f>IF(H78="","",①参加者一覧表!#REF!)</f>
        <v>#REF!</v>
      </c>
      <c r="C78" t="e">
        <f>IF(H78="","",①参加者一覧表!#REF!)</f>
        <v>#REF!</v>
      </c>
      <c r="D78" t="e">
        <f>IF(H78="","",IF(①参加者一覧表!#REF!="男",1,2))</f>
        <v>#REF!</v>
      </c>
      <c r="E78" t="e">
        <f t="shared" si="1"/>
        <v>#REF!</v>
      </c>
      <c r="F78" t="e">
        <f>IF(H78="","",#REF!)</f>
        <v>#REF!</v>
      </c>
      <c r="G78" t="e">
        <f>IF(H78="","",①参加者一覧表!$C$3)</f>
        <v>#REF!</v>
      </c>
      <c r="H78" t="e">
        <f>IF(①参加者一覧表!#REF!="","",①参加者一覧表!#REF!)</f>
        <v>#REF!</v>
      </c>
      <c r="I78" t="e">
        <f>IF(H78="","",IF(①参加者一覧表!#REF!="","",IF(D78=1,VLOOKUP(①参加者一覧表!#REF!,#REF!,2,FALSE),VLOOKUP(①参加者一覧表!#REF!,#REF!,2,FALSE)))&amp;" "&amp;①参加者一覧表!#REF!)</f>
        <v>#REF!</v>
      </c>
    </row>
    <row r="79" spans="1:9">
      <c r="A79" t="e">
        <f>IF(H79="","",RIGHT(#REF!,4))&amp;(D79&amp;"0000")+H79</f>
        <v>#REF!</v>
      </c>
      <c r="B79" t="e">
        <f>IF(H79="","",①参加者一覧表!#REF!)</f>
        <v>#REF!</v>
      </c>
      <c r="C79" t="e">
        <f>IF(H79="","",①参加者一覧表!#REF!)</f>
        <v>#REF!</v>
      </c>
      <c r="D79" t="e">
        <f>IF(H79="","",IF(①参加者一覧表!#REF!="男",1,2))</f>
        <v>#REF!</v>
      </c>
      <c r="E79" t="e">
        <f t="shared" si="1"/>
        <v>#REF!</v>
      </c>
      <c r="F79" t="e">
        <f>IF(H79="","",#REF!)</f>
        <v>#REF!</v>
      </c>
      <c r="G79" t="e">
        <f>IF(H79="","",①参加者一覧表!$C$3)</f>
        <v>#REF!</v>
      </c>
      <c r="H79" t="e">
        <f>IF(①参加者一覧表!#REF!="","",①参加者一覧表!#REF!)</f>
        <v>#REF!</v>
      </c>
      <c r="I79" t="e">
        <f>IF(H79="","",IF(①参加者一覧表!#REF!="","",IF(D79=1,VLOOKUP(①参加者一覧表!#REF!,#REF!,2,FALSE),VLOOKUP(①参加者一覧表!#REF!,#REF!,2,FALSE)))&amp;" "&amp;①参加者一覧表!#REF!)</f>
        <v>#REF!</v>
      </c>
    </row>
    <row r="80" spans="1:9">
      <c r="A80" t="e">
        <f>IF(H80="","",RIGHT(#REF!,4))&amp;(D80&amp;"0000")+H80</f>
        <v>#REF!</v>
      </c>
      <c r="B80" t="e">
        <f>IF(H80="","",①参加者一覧表!#REF!)</f>
        <v>#REF!</v>
      </c>
      <c r="C80" t="e">
        <f>IF(H80="","",①参加者一覧表!#REF!)</f>
        <v>#REF!</v>
      </c>
      <c r="D80" t="e">
        <f>IF(H80="","",IF(①参加者一覧表!#REF!="男",1,2))</f>
        <v>#REF!</v>
      </c>
      <c r="E80" t="e">
        <f t="shared" si="1"/>
        <v>#REF!</v>
      </c>
      <c r="F80" t="e">
        <f>IF(H80="","",#REF!)</f>
        <v>#REF!</v>
      </c>
      <c r="G80" t="e">
        <f>IF(H80="","",①参加者一覧表!$C$3)</f>
        <v>#REF!</v>
      </c>
      <c r="H80" t="e">
        <f>IF(①参加者一覧表!#REF!="","",①参加者一覧表!#REF!)</f>
        <v>#REF!</v>
      </c>
      <c r="I80" t="e">
        <f>IF(H80="","",IF(①参加者一覧表!#REF!="","",IF(D80=1,VLOOKUP(①参加者一覧表!#REF!,#REF!,2,FALSE),VLOOKUP(①参加者一覧表!#REF!,#REF!,2,FALSE)))&amp;" "&amp;①参加者一覧表!#REF!)</f>
        <v>#REF!</v>
      </c>
    </row>
    <row r="81" spans="1:9">
      <c r="A81" t="e">
        <f>IF(H81="","",RIGHT(#REF!,4))&amp;(D81&amp;"0000")+H81</f>
        <v>#REF!</v>
      </c>
      <c r="B81" t="e">
        <f>IF(H81="","",①参加者一覧表!#REF!)</f>
        <v>#REF!</v>
      </c>
      <c r="C81" t="e">
        <f>IF(H81="","",①参加者一覧表!#REF!)</f>
        <v>#REF!</v>
      </c>
      <c r="D81" t="e">
        <f>IF(H81="","",IF(①参加者一覧表!#REF!="男",1,2))</f>
        <v>#REF!</v>
      </c>
      <c r="E81" t="e">
        <f t="shared" si="1"/>
        <v>#REF!</v>
      </c>
      <c r="F81" t="e">
        <f>IF(H81="","",#REF!)</f>
        <v>#REF!</v>
      </c>
      <c r="G81" t="e">
        <f>IF(H81="","",①参加者一覧表!$C$3)</f>
        <v>#REF!</v>
      </c>
      <c r="H81" t="e">
        <f>IF(①参加者一覧表!#REF!="","",①参加者一覧表!#REF!)</f>
        <v>#REF!</v>
      </c>
      <c r="I81" t="e">
        <f>IF(H81="","",IF(①参加者一覧表!#REF!="","",IF(D81=1,VLOOKUP(①参加者一覧表!#REF!,#REF!,2,FALSE),VLOOKUP(①参加者一覧表!#REF!,#REF!,2,FALSE)))&amp;" "&amp;①参加者一覧表!#REF!)</f>
        <v>#REF!</v>
      </c>
    </row>
    <row r="82" spans="1:9">
      <c r="A82" t="e">
        <f>IF(H82="","",RIGHT(#REF!,4))&amp;(D82&amp;"0000")+H82</f>
        <v>#REF!</v>
      </c>
      <c r="B82" t="e">
        <f>IF(H82="","",①参加者一覧表!#REF!)</f>
        <v>#REF!</v>
      </c>
      <c r="C82" t="e">
        <f>IF(H82="","",①参加者一覧表!#REF!)</f>
        <v>#REF!</v>
      </c>
      <c r="D82" t="e">
        <f>IF(H82="","",IF(①参加者一覧表!#REF!="男",1,2))</f>
        <v>#REF!</v>
      </c>
      <c r="E82" t="e">
        <f t="shared" si="1"/>
        <v>#REF!</v>
      </c>
      <c r="F82" t="e">
        <f>IF(H82="","",#REF!)</f>
        <v>#REF!</v>
      </c>
      <c r="G82" t="e">
        <f>IF(H82="","",①参加者一覧表!$C$3)</f>
        <v>#REF!</v>
      </c>
      <c r="H82" t="e">
        <f>IF(①参加者一覧表!#REF!="","",①参加者一覧表!#REF!)</f>
        <v>#REF!</v>
      </c>
      <c r="I82" t="e">
        <f>IF(H82="","",IF(①参加者一覧表!#REF!="","",IF(D82=1,VLOOKUP(①参加者一覧表!#REF!,#REF!,2,FALSE),VLOOKUP(①参加者一覧表!#REF!,#REF!,2,FALSE)))&amp;" "&amp;①参加者一覧表!#REF!)</f>
        <v>#REF!</v>
      </c>
    </row>
    <row r="83" spans="1:9">
      <c r="A83" t="e">
        <f>IF(H83="","",RIGHT(#REF!,4))&amp;(D83&amp;"0000")+H83</f>
        <v>#REF!</v>
      </c>
      <c r="B83" t="e">
        <f>IF(H83="","",①参加者一覧表!#REF!)</f>
        <v>#REF!</v>
      </c>
      <c r="C83" t="e">
        <f>IF(H83="","",①参加者一覧表!#REF!)</f>
        <v>#REF!</v>
      </c>
      <c r="D83" t="e">
        <f>IF(H83="","",IF(①参加者一覧表!#REF!="男",1,2))</f>
        <v>#REF!</v>
      </c>
      <c r="E83" t="e">
        <f t="shared" si="1"/>
        <v>#REF!</v>
      </c>
      <c r="F83" t="e">
        <f>IF(H83="","",#REF!)</f>
        <v>#REF!</v>
      </c>
      <c r="G83" t="e">
        <f>IF(H83="","",①参加者一覧表!$C$3)</f>
        <v>#REF!</v>
      </c>
      <c r="H83" t="e">
        <f>IF(①参加者一覧表!#REF!="","",①参加者一覧表!#REF!)</f>
        <v>#REF!</v>
      </c>
      <c r="I83" t="e">
        <f>IF(H83="","",IF(①参加者一覧表!#REF!="","",IF(D83=1,VLOOKUP(①参加者一覧表!#REF!,#REF!,2,FALSE),VLOOKUP(①参加者一覧表!#REF!,#REF!,2,FALSE)))&amp;" "&amp;①参加者一覧表!#REF!)</f>
        <v>#REF!</v>
      </c>
    </row>
    <row r="84" spans="1:9">
      <c r="A84" t="e">
        <f>IF(H84="","",RIGHT(#REF!,4))&amp;(D84&amp;"0000")+H84</f>
        <v>#REF!</v>
      </c>
      <c r="B84" t="e">
        <f>IF(H84="","",①参加者一覧表!#REF!)</f>
        <v>#REF!</v>
      </c>
      <c r="C84" t="e">
        <f>IF(H84="","",①参加者一覧表!#REF!)</f>
        <v>#REF!</v>
      </c>
      <c r="D84" t="e">
        <f>IF(H84="","",IF(①参加者一覧表!#REF!="男",1,2))</f>
        <v>#REF!</v>
      </c>
      <c r="E84" t="e">
        <f t="shared" si="1"/>
        <v>#REF!</v>
      </c>
      <c r="F84" t="e">
        <f>IF(H84="","",#REF!)</f>
        <v>#REF!</v>
      </c>
      <c r="G84" t="e">
        <f>IF(H84="","",①参加者一覧表!$C$3)</f>
        <v>#REF!</v>
      </c>
      <c r="H84" t="e">
        <f>IF(①参加者一覧表!#REF!="","",①参加者一覧表!#REF!)</f>
        <v>#REF!</v>
      </c>
      <c r="I84" t="e">
        <f>IF(H84="","",IF(①参加者一覧表!#REF!="","",IF(D84=1,VLOOKUP(①参加者一覧表!#REF!,#REF!,2,FALSE),VLOOKUP(①参加者一覧表!#REF!,#REF!,2,FALSE)))&amp;" "&amp;①参加者一覧表!#REF!)</f>
        <v>#REF!</v>
      </c>
    </row>
    <row r="85" spans="1:9">
      <c r="A85" t="e">
        <f>IF(H85="","",RIGHT(#REF!,4))&amp;(D85&amp;"0000")+H85</f>
        <v>#REF!</v>
      </c>
      <c r="B85" t="e">
        <f>IF(H85="","",①参加者一覧表!#REF!)</f>
        <v>#REF!</v>
      </c>
      <c r="C85" t="e">
        <f>IF(H85="","",①参加者一覧表!#REF!)</f>
        <v>#REF!</v>
      </c>
      <c r="D85" t="e">
        <f>IF(H85="","",IF(①参加者一覧表!#REF!="男",1,2))</f>
        <v>#REF!</v>
      </c>
      <c r="E85" t="e">
        <f t="shared" si="1"/>
        <v>#REF!</v>
      </c>
      <c r="F85" t="e">
        <f>IF(H85="","",#REF!)</f>
        <v>#REF!</v>
      </c>
      <c r="G85" t="e">
        <f>IF(H85="","",①参加者一覧表!$C$3)</f>
        <v>#REF!</v>
      </c>
      <c r="H85" t="e">
        <f>IF(①参加者一覧表!#REF!="","",①参加者一覧表!#REF!)</f>
        <v>#REF!</v>
      </c>
      <c r="I85" t="e">
        <f>IF(H85="","",IF(①参加者一覧表!#REF!="","",IF(D85=1,VLOOKUP(①参加者一覧表!#REF!,#REF!,2,FALSE),VLOOKUP(①参加者一覧表!#REF!,#REF!,2,FALSE)))&amp;" "&amp;①参加者一覧表!#REF!)</f>
        <v>#REF!</v>
      </c>
    </row>
    <row r="86" spans="1:9">
      <c r="A86" t="e">
        <f>IF(H86="","",RIGHT(#REF!,4))&amp;(D86&amp;"0000")+H86</f>
        <v>#REF!</v>
      </c>
      <c r="B86" t="e">
        <f>IF(H86="","",①参加者一覧表!#REF!)</f>
        <v>#REF!</v>
      </c>
      <c r="C86" t="e">
        <f>IF(H86="","",①参加者一覧表!#REF!)</f>
        <v>#REF!</v>
      </c>
      <c r="D86" t="e">
        <f>IF(H86="","",IF(①参加者一覧表!#REF!="男",1,2))</f>
        <v>#REF!</v>
      </c>
      <c r="E86" t="e">
        <f t="shared" si="1"/>
        <v>#REF!</v>
      </c>
      <c r="F86" t="e">
        <f>IF(H86="","",#REF!)</f>
        <v>#REF!</v>
      </c>
      <c r="G86" t="e">
        <f>IF(H86="","",①参加者一覧表!$C$3)</f>
        <v>#REF!</v>
      </c>
      <c r="H86" t="e">
        <f>IF(①参加者一覧表!#REF!="","",①参加者一覧表!#REF!)</f>
        <v>#REF!</v>
      </c>
      <c r="I86" t="e">
        <f>IF(H86="","",IF(①参加者一覧表!#REF!="","",IF(D86=1,VLOOKUP(①参加者一覧表!#REF!,#REF!,2,FALSE),VLOOKUP(①参加者一覧表!#REF!,#REF!,2,FALSE)))&amp;" "&amp;①参加者一覧表!#REF!)</f>
        <v>#REF!</v>
      </c>
    </row>
    <row r="87" spans="1:9">
      <c r="A87" t="e">
        <f>IF(H87="","",RIGHT(#REF!,4))&amp;(D87&amp;"0000")+H87</f>
        <v>#REF!</v>
      </c>
      <c r="B87" t="e">
        <f>IF(H87="","",①参加者一覧表!#REF!)</f>
        <v>#REF!</v>
      </c>
      <c r="C87" t="e">
        <f>IF(H87="","",①参加者一覧表!#REF!)</f>
        <v>#REF!</v>
      </c>
      <c r="D87" t="e">
        <f>IF(H87="","",IF(①参加者一覧表!#REF!="男",1,2))</f>
        <v>#REF!</v>
      </c>
      <c r="E87" t="e">
        <f t="shared" si="1"/>
        <v>#REF!</v>
      </c>
      <c r="F87" t="e">
        <f>IF(H87="","",#REF!)</f>
        <v>#REF!</v>
      </c>
      <c r="G87" t="e">
        <f>IF(H87="","",①参加者一覧表!$C$3)</f>
        <v>#REF!</v>
      </c>
      <c r="H87" t="e">
        <f>IF(①参加者一覧表!#REF!="","",①参加者一覧表!#REF!)</f>
        <v>#REF!</v>
      </c>
      <c r="I87" t="e">
        <f>IF(H87="","",IF(①参加者一覧表!#REF!="","",IF(D87=1,VLOOKUP(①参加者一覧表!#REF!,#REF!,2,FALSE),VLOOKUP(①参加者一覧表!#REF!,#REF!,2,FALSE)))&amp;" "&amp;①参加者一覧表!#REF!)</f>
        <v>#REF!</v>
      </c>
    </row>
    <row r="88" spans="1:9">
      <c r="A88" t="e">
        <f>IF(H88="","",RIGHT(#REF!,4))&amp;(D88&amp;"0000")+H88</f>
        <v>#REF!</v>
      </c>
      <c r="B88" t="e">
        <f>IF(H88="","",①参加者一覧表!#REF!)</f>
        <v>#REF!</v>
      </c>
      <c r="C88" t="e">
        <f>IF(H88="","",①参加者一覧表!#REF!)</f>
        <v>#REF!</v>
      </c>
      <c r="D88" t="e">
        <f>IF(H88="","",IF(①参加者一覧表!#REF!="男",1,2))</f>
        <v>#REF!</v>
      </c>
      <c r="E88" t="e">
        <f t="shared" si="1"/>
        <v>#REF!</v>
      </c>
      <c r="F88" t="e">
        <f>IF(H88="","",#REF!)</f>
        <v>#REF!</v>
      </c>
      <c r="G88" t="e">
        <f>IF(H88="","",①参加者一覧表!$C$3)</f>
        <v>#REF!</v>
      </c>
      <c r="H88" t="e">
        <f>IF(①参加者一覧表!#REF!="","",①参加者一覧表!#REF!)</f>
        <v>#REF!</v>
      </c>
      <c r="I88" t="e">
        <f>IF(H88="","",IF(①参加者一覧表!#REF!="","",IF(D88=1,VLOOKUP(①参加者一覧表!#REF!,#REF!,2,FALSE),VLOOKUP(①参加者一覧表!#REF!,#REF!,2,FALSE)))&amp;" "&amp;①参加者一覧表!#REF!)</f>
        <v>#REF!</v>
      </c>
    </row>
    <row r="89" spans="1:9">
      <c r="A89" t="e">
        <f>IF(H89="","",RIGHT(#REF!,4))&amp;(D89&amp;"0000")+H89</f>
        <v>#REF!</v>
      </c>
      <c r="B89" t="e">
        <f>IF(H89="","",①参加者一覧表!#REF!)</f>
        <v>#REF!</v>
      </c>
      <c r="C89" t="e">
        <f>IF(H89="","",①参加者一覧表!#REF!)</f>
        <v>#REF!</v>
      </c>
      <c r="D89" t="e">
        <f>IF(H89="","",IF(①参加者一覧表!#REF!="男",1,2))</f>
        <v>#REF!</v>
      </c>
      <c r="E89" t="e">
        <f t="shared" si="1"/>
        <v>#REF!</v>
      </c>
      <c r="F89" t="e">
        <f>IF(H89="","",#REF!)</f>
        <v>#REF!</v>
      </c>
      <c r="G89" t="e">
        <f>IF(H89="","",①参加者一覧表!$C$3)</f>
        <v>#REF!</v>
      </c>
      <c r="H89" t="e">
        <f>IF(①参加者一覧表!#REF!="","",①参加者一覧表!#REF!)</f>
        <v>#REF!</v>
      </c>
      <c r="I89" t="e">
        <f>IF(H89="","",IF(①参加者一覧表!#REF!="","",IF(D89=1,VLOOKUP(①参加者一覧表!#REF!,#REF!,2,FALSE),VLOOKUP(①参加者一覧表!#REF!,#REF!,2,FALSE)))&amp;" "&amp;①参加者一覧表!#REF!)</f>
        <v>#REF!</v>
      </c>
    </row>
    <row r="90" spans="1:9">
      <c r="A90" t="e">
        <f>IF(H90="","",RIGHT(#REF!,4))&amp;(D90&amp;"0000")+H90</f>
        <v>#REF!</v>
      </c>
      <c r="B90" t="e">
        <f>IF(H90="","",①参加者一覧表!#REF!)</f>
        <v>#REF!</v>
      </c>
      <c r="C90" t="e">
        <f>IF(H90="","",①参加者一覧表!#REF!)</f>
        <v>#REF!</v>
      </c>
      <c r="D90" t="e">
        <f>IF(H90="","",IF(①参加者一覧表!#REF!="男",1,2))</f>
        <v>#REF!</v>
      </c>
      <c r="E90" t="e">
        <f t="shared" si="1"/>
        <v>#REF!</v>
      </c>
      <c r="F90" t="e">
        <f>IF(H90="","",#REF!)</f>
        <v>#REF!</v>
      </c>
      <c r="G90" t="e">
        <f>IF(H90="","",①参加者一覧表!$C$3)</f>
        <v>#REF!</v>
      </c>
      <c r="H90" t="e">
        <f>IF(①参加者一覧表!#REF!="","",①参加者一覧表!#REF!)</f>
        <v>#REF!</v>
      </c>
      <c r="I90" t="e">
        <f>IF(H90="","",IF(①参加者一覧表!#REF!="","",IF(D90=1,VLOOKUP(①参加者一覧表!#REF!,#REF!,2,FALSE),VLOOKUP(①参加者一覧表!#REF!,#REF!,2,FALSE)))&amp;" "&amp;①参加者一覧表!#REF!)</f>
        <v>#REF!</v>
      </c>
    </row>
    <row r="91" spans="1:9">
      <c r="A91" t="e">
        <f>IF(H91="","",RIGHT(#REF!,4))&amp;(D91&amp;"0000")+H91</f>
        <v>#REF!</v>
      </c>
      <c r="B91" t="e">
        <f>IF(H91="","",①参加者一覧表!#REF!)</f>
        <v>#REF!</v>
      </c>
      <c r="C91" t="e">
        <f>IF(H91="","",①参加者一覧表!#REF!)</f>
        <v>#REF!</v>
      </c>
      <c r="D91" t="e">
        <f>IF(H91="","",IF(①参加者一覧表!#REF!="男",1,2))</f>
        <v>#REF!</v>
      </c>
      <c r="E91" t="e">
        <f t="shared" si="1"/>
        <v>#REF!</v>
      </c>
      <c r="F91" t="e">
        <f>IF(H91="","",#REF!)</f>
        <v>#REF!</v>
      </c>
      <c r="G91" t="e">
        <f>IF(H91="","",①参加者一覧表!$C$3)</f>
        <v>#REF!</v>
      </c>
      <c r="H91" t="e">
        <f>IF(①参加者一覧表!#REF!="","",①参加者一覧表!#REF!)</f>
        <v>#REF!</v>
      </c>
      <c r="I91" t="e">
        <f>IF(H91="","",IF(①参加者一覧表!#REF!="","",IF(D91=1,VLOOKUP(①参加者一覧表!#REF!,#REF!,2,FALSE),VLOOKUP(①参加者一覧表!#REF!,#REF!,2,FALSE)))&amp;" "&amp;①参加者一覧表!#REF!)</f>
        <v>#REF!</v>
      </c>
    </row>
    <row r="92" spans="1:9">
      <c r="A92" s="11"/>
      <c r="B92" s="11"/>
      <c r="C92" s="11"/>
      <c r="D92" s="11"/>
      <c r="E92" s="11"/>
      <c r="F92" s="11"/>
      <c r="G92" s="11"/>
      <c r="H92" s="11"/>
      <c r="I92" s="11"/>
    </row>
  </sheetData>
  <phoneticPr fontId="4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K2"/>
  <sheetViews>
    <sheetView workbookViewId="0">
      <selection activeCell="C2" sqref="C2:D2"/>
    </sheetView>
  </sheetViews>
  <sheetFormatPr defaultRowHeight="13.5"/>
  <cols>
    <col min="6" max="10" width="10.5" bestFit="1" customWidth="1"/>
  </cols>
  <sheetData>
    <row r="1" spans="1:11">
      <c r="A1" t="s">
        <v>31</v>
      </c>
      <c r="B1" t="s">
        <v>38</v>
      </c>
      <c r="C1" t="s">
        <v>32</v>
      </c>
      <c r="D1" t="s">
        <v>33</v>
      </c>
      <c r="E1" t="s">
        <v>40</v>
      </c>
      <c r="F1" t="s">
        <v>39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</row>
    <row r="2" spans="1:11">
      <c r="A2" t="e">
        <f>IF(#REF!="","",#REF!)</f>
        <v>#REF!</v>
      </c>
      <c r="C2" t="e">
        <f>IF(#REF!="","",#REF!)</f>
        <v>#REF!</v>
      </c>
      <c r="D2" t="e">
        <f>IF(#REF!="","",ASC(①参加者一覧表!C3))</f>
        <v>#REF!</v>
      </c>
      <c r="E2" t="e">
        <f>IF(#REF!="","",①参加者一覧表!#REF!)</f>
        <v>#REF!</v>
      </c>
      <c r="F2" t="e">
        <f>IF(#REF!="","",#REF!)</f>
        <v>#REF!</v>
      </c>
      <c r="G2" t="e">
        <f>IF(#REF!="","",#REF!)</f>
        <v>#REF!</v>
      </c>
      <c r="H2" t="e">
        <f>IF(#REF!="","",#REF!)</f>
        <v>#REF!</v>
      </c>
      <c r="I2" t="e">
        <f>IF(#REF!="","",#REF!)</f>
        <v>#REF!</v>
      </c>
      <c r="J2" t="e">
        <f>IF(#REF!="","",#REF!)</f>
        <v>#REF!</v>
      </c>
      <c r="K2" t="e">
        <f>IF(#REF!="","",#REF!)</f>
        <v>#REF!</v>
      </c>
    </row>
  </sheetData>
  <phoneticPr fontId="4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M25"/>
  <sheetViews>
    <sheetView workbookViewId="0">
      <pane ySplit="1" topLeftCell="A2" activePane="bottomLeft" state="frozen"/>
      <selection activeCell="M33" sqref="M33"/>
      <selection pane="bottomLeft" activeCell="M33" sqref="M33"/>
    </sheetView>
  </sheetViews>
  <sheetFormatPr defaultRowHeight="13.5"/>
  <sheetData>
    <row r="1" spans="1:13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0</v>
      </c>
      <c r="I1" t="s">
        <v>1</v>
      </c>
      <c r="J1" t="s">
        <v>13</v>
      </c>
      <c r="K1" t="s">
        <v>14</v>
      </c>
      <c r="L1" t="s">
        <v>15</v>
      </c>
      <c r="M1" t="s">
        <v>16</v>
      </c>
    </row>
    <row r="2" spans="1:13">
      <c r="A2" t="e">
        <f>IF(#REF!="","",410000+#REF!*10)</f>
        <v>#REF!</v>
      </c>
      <c r="B2" t="e">
        <f>IF(A2="","",#REF!)</f>
        <v>#REF!</v>
      </c>
      <c r="C2" t="e">
        <f>IF(A2="","",#REF!)</f>
        <v>#REF!</v>
      </c>
      <c r="D2" t="e">
        <f>IF(A2="","",#REF!)</f>
        <v>#REF!</v>
      </c>
      <c r="G2">
        <v>1</v>
      </c>
      <c r="H2" t="e">
        <f>IF(A2="","",#REF!)</f>
        <v>#REF!</v>
      </c>
      <c r="I2" t="e">
        <f>IF(A2="","",#REF!)</f>
        <v>#REF!</v>
      </c>
      <c r="J2" t="e">
        <f>IF(A2="","",#REF!)</f>
        <v>#REF!</v>
      </c>
      <c r="K2" t="e">
        <f>IF(A2="","",#REF!)</f>
        <v>#REF!</v>
      </c>
      <c r="L2" t="e">
        <f t="shared" ref="L2:L25" si="0">IF(A2="","",0)</f>
        <v>#REF!</v>
      </c>
      <c r="M2" t="e">
        <f>IF(A2="","",#REF!)</f>
        <v>#REF!</v>
      </c>
    </row>
    <row r="3" spans="1:13">
      <c r="A3" t="e">
        <f>IF(#REF!="","",410000+#REF!*10)</f>
        <v>#REF!</v>
      </c>
      <c r="B3" t="e">
        <f>IF(A3="","",#REF!)</f>
        <v>#REF!</v>
      </c>
      <c r="C3" t="e">
        <f>IF(A3="","",#REF!)</f>
        <v>#REF!</v>
      </c>
      <c r="D3" t="e">
        <f>IF(A3="","",#REF!)</f>
        <v>#REF!</v>
      </c>
      <c r="G3">
        <v>2</v>
      </c>
      <c r="H3" t="e">
        <f>IF(A3="","",#REF!)</f>
        <v>#REF!</v>
      </c>
      <c r="I3" t="e">
        <f>IF(A3="","",#REF!)</f>
        <v>#REF!</v>
      </c>
      <c r="J3" t="e">
        <f>IF(A3="","",#REF!)</f>
        <v>#REF!</v>
      </c>
      <c r="K3" t="e">
        <f>IF(A3="","",#REF!)</f>
        <v>#REF!</v>
      </c>
      <c r="L3" t="e">
        <f t="shared" si="0"/>
        <v>#REF!</v>
      </c>
      <c r="M3" t="e">
        <f>IF(A3="","",#REF!)</f>
        <v>#REF!</v>
      </c>
    </row>
    <row r="4" spans="1:13">
      <c r="A4" t="e">
        <f>IF(#REF!="","",410000+#REF!*10)</f>
        <v>#REF!</v>
      </c>
      <c r="B4" t="e">
        <f>IF(A4="","",#REF!)</f>
        <v>#REF!</v>
      </c>
      <c r="C4" t="e">
        <f>IF(A4="","",#REF!)</f>
        <v>#REF!</v>
      </c>
      <c r="D4" t="e">
        <f>IF(A4="","",#REF!)</f>
        <v>#REF!</v>
      </c>
      <c r="G4">
        <v>3</v>
      </c>
      <c r="H4" t="e">
        <f>IF(A4="","",#REF!)</f>
        <v>#REF!</v>
      </c>
      <c r="I4" t="e">
        <f>IF(A4="","",#REF!)</f>
        <v>#REF!</v>
      </c>
      <c r="J4" t="e">
        <f>IF(A4="","",#REF!)</f>
        <v>#REF!</v>
      </c>
      <c r="K4" t="e">
        <f>IF(A4="","",#REF!)</f>
        <v>#REF!</v>
      </c>
      <c r="L4" t="e">
        <f t="shared" si="0"/>
        <v>#REF!</v>
      </c>
      <c r="M4" t="e">
        <f>IF(A4="","",#REF!)</f>
        <v>#REF!</v>
      </c>
    </row>
    <row r="5" spans="1:13">
      <c r="A5" t="e">
        <f>IF(#REF!="","",410000+#REF!*10)</f>
        <v>#REF!</v>
      </c>
      <c r="B5" t="e">
        <f>IF(A5="","",#REF!)</f>
        <v>#REF!</v>
      </c>
      <c r="C5" t="e">
        <f>IF(A5="","",#REF!)</f>
        <v>#REF!</v>
      </c>
      <c r="D5" t="e">
        <f>IF(A5="","",#REF!)</f>
        <v>#REF!</v>
      </c>
      <c r="G5">
        <v>4</v>
      </c>
      <c r="H5" t="e">
        <f>IF(A5="","",#REF!)</f>
        <v>#REF!</v>
      </c>
      <c r="I5" t="e">
        <f>IF(A5="","",#REF!)</f>
        <v>#REF!</v>
      </c>
      <c r="J5" t="e">
        <f>IF(A5="","",#REF!)</f>
        <v>#REF!</v>
      </c>
      <c r="K5" t="e">
        <f>IF(A5="","",#REF!)</f>
        <v>#REF!</v>
      </c>
      <c r="L5" t="e">
        <f t="shared" si="0"/>
        <v>#REF!</v>
      </c>
      <c r="M5" t="e">
        <f>IF(A5="","",#REF!)</f>
        <v>#REF!</v>
      </c>
    </row>
    <row r="6" spans="1:13">
      <c r="A6" t="e">
        <f>IF(#REF!="","",410000+#REF!*10)</f>
        <v>#REF!</v>
      </c>
      <c r="B6" t="e">
        <f>IF(A6="","",#REF!)</f>
        <v>#REF!</v>
      </c>
      <c r="C6" t="e">
        <f>IF(A6="","",#REF!)</f>
        <v>#REF!</v>
      </c>
      <c r="D6" t="e">
        <f>IF(A6="","",#REF!)</f>
        <v>#REF!</v>
      </c>
      <c r="G6">
        <v>5</v>
      </c>
      <c r="H6" t="e">
        <f>IF(A6="","",#REF!)</f>
        <v>#REF!</v>
      </c>
      <c r="I6" t="e">
        <f>IF(A6="","",#REF!)</f>
        <v>#REF!</v>
      </c>
      <c r="J6" t="e">
        <f>IF(A6="","",#REF!)</f>
        <v>#REF!</v>
      </c>
      <c r="K6" t="e">
        <f>IF(A6="","",#REF!)</f>
        <v>#REF!</v>
      </c>
      <c r="L6" t="e">
        <f t="shared" si="0"/>
        <v>#REF!</v>
      </c>
      <c r="M6" t="e">
        <f>IF(A6="","",#REF!)</f>
        <v>#REF!</v>
      </c>
    </row>
    <row r="7" spans="1:13">
      <c r="A7" t="e">
        <f>IF(#REF!="","",410000+#REF!*10)</f>
        <v>#REF!</v>
      </c>
      <c r="B7" t="e">
        <f>IF(A7="","",#REF!)</f>
        <v>#REF!</v>
      </c>
      <c r="C7" t="e">
        <f>IF(A7="","",#REF!)</f>
        <v>#REF!</v>
      </c>
      <c r="D7" t="e">
        <f>IF(A7="","",#REF!)</f>
        <v>#REF!</v>
      </c>
      <c r="G7">
        <v>6</v>
      </c>
      <c r="H7" t="e">
        <f>IF(A7="","",#REF!)</f>
        <v>#REF!</v>
      </c>
      <c r="I7" t="e">
        <f>IF(A7="","",#REF!)</f>
        <v>#REF!</v>
      </c>
      <c r="J7" t="e">
        <f>IF(A7="","",#REF!)</f>
        <v>#REF!</v>
      </c>
      <c r="K7" t="e">
        <f>IF(A7="","",#REF!)</f>
        <v>#REF!</v>
      </c>
      <c r="L7" t="e">
        <f t="shared" si="0"/>
        <v>#REF!</v>
      </c>
      <c r="M7" t="e">
        <f>IF(A7="","",#REF!)</f>
        <v>#REF!</v>
      </c>
    </row>
    <row r="8" spans="1:13">
      <c r="A8" s="4" t="e">
        <f>IF(#REF!="","",1610000+#REF!*10)</f>
        <v>#REF!</v>
      </c>
      <c r="B8" s="4" t="e">
        <f>IF(A8="","",#REF!)</f>
        <v>#REF!</v>
      </c>
      <c r="C8" s="4" t="e">
        <f>IF(A8="","",#REF!)</f>
        <v>#REF!</v>
      </c>
      <c r="D8" s="4" t="e">
        <f>IF(A8="","",#REF!)</f>
        <v>#REF!</v>
      </c>
      <c r="E8" s="4"/>
      <c r="F8" s="4"/>
      <c r="G8" s="4">
        <v>1</v>
      </c>
      <c r="H8" s="4" t="e">
        <f>IF(A8="","",#REF!)</f>
        <v>#REF!</v>
      </c>
      <c r="I8" s="4" t="e">
        <f>IF(A8="","",#REF!)</f>
        <v>#REF!</v>
      </c>
      <c r="J8" s="4" t="e">
        <f>IF(A8="","",#REF!)</f>
        <v>#REF!</v>
      </c>
      <c r="K8" s="4" t="e">
        <f>IF(A8="","",#REF!)</f>
        <v>#REF!</v>
      </c>
      <c r="L8" s="4" t="e">
        <f t="shared" si="0"/>
        <v>#REF!</v>
      </c>
      <c r="M8" s="4" t="e">
        <f>IF(A8="","",#REF!)</f>
        <v>#REF!</v>
      </c>
    </row>
    <row r="9" spans="1:13">
      <c r="A9" s="4" t="e">
        <f>IF(#REF!="","",1610000+#REF!*10)</f>
        <v>#REF!</v>
      </c>
      <c r="B9" s="4" t="e">
        <f>IF(A9="","",#REF!)</f>
        <v>#REF!</v>
      </c>
      <c r="C9" s="4" t="e">
        <f>IF(A9="","",#REF!)</f>
        <v>#REF!</v>
      </c>
      <c r="D9" s="4" t="e">
        <f>IF(A9="","",#REF!)</f>
        <v>#REF!</v>
      </c>
      <c r="E9" s="4"/>
      <c r="F9" s="4"/>
      <c r="G9" s="4">
        <v>2</v>
      </c>
      <c r="H9" s="4" t="e">
        <f>IF(A9="","",#REF!)</f>
        <v>#REF!</v>
      </c>
      <c r="I9" s="4" t="e">
        <f>IF(A9="","",#REF!)</f>
        <v>#REF!</v>
      </c>
      <c r="J9" s="4" t="e">
        <f>IF(A9="","",#REF!)</f>
        <v>#REF!</v>
      </c>
      <c r="K9" s="4" t="e">
        <f>IF(A9="","",#REF!)</f>
        <v>#REF!</v>
      </c>
      <c r="L9" s="4" t="e">
        <f t="shared" si="0"/>
        <v>#REF!</v>
      </c>
      <c r="M9" s="4" t="e">
        <f>IF(A9="","",#REF!)</f>
        <v>#REF!</v>
      </c>
    </row>
    <row r="10" spans="1:13">
      <c r="A10" s="4" t="e">
        <f>IF(#REF!="","",1610000+#REF!*10)</f>
        <v>#REF!</v>
      </c>
      <c r="B10" s="4" t="e">
        <f>IF(A10="","",#REF!)</f>
        <v>#REF!</v>
      </c>
      <c r="C10" s="4" t="e">
        <f>IF(A10="","",#REF!)</f>
        <v>#REF!</v>
      </c>
      <c r="D10" s="4" t="e">
        <f>IF(A10="","",#REF!)</f>
        <v>#REF!</v>
      </c>
      <c r="E10" s="4"/>
      <c r="F10" s="4"/>
      <c r="G10" s="4">
        <v>3</v>
      </c>
      <c r="H10" s="4" t="e">
        <f>IF(A10="","",#REF!)</f>
        <v>#REF!</v>
      </c>
      <c r="I10" s="4" t="e">
        <f>IF(A10="","",#REF!)</f>
        <v>#REF!</v>
      </c>
      <c r="J10" s="4" t="e">
        <f>IF(A10="","",#REF!)</f>
        <v>#REF!</v>
      </c>
      <c r="K10" s="4" t="e">
        <f>IF(A10="","",#REF!)</f>
        <v>#REF!</v>
      </c>
      <c r="L10" s="4" t="e">
        <f t="shared" si="0"/>
        <v>#REF!</v>
      </c>
      <c r="M10" s="4" t="e">
        <f>IF(A10="","",#REF!)</f>
        <v>#REF!</v>
      </c>
    </row>
    <row r="11" spans="1:13">
      <c r="A11" s="4" t="e">
        <f>IF(#REF!="","",1610000+#REF!*10)</f>
        <v>#REF!</v>
      </c>
      <c r="B11" s="4" t="e">
        <f>IF(A11="","",#REF!)</f>
        <v>#REF!</v>
      </c>
      <c r="C11" s="4" t="e">
        <f>IF(A11="","",#REF!)</f>
        <v>#REF!</v>
      </c>
      <c r="D11" s="4" t="e">
        <f>IF(A11="","",#REF!)</f>
        <v>#REF!</v>
      </c>
      <c r="E11" s="4"/>
      <c r="F11" s="4"/>
      <c r="G11" s="4">
        <v>4</v>
      </c>
      <c r="H11" s="4" t="e">
        <f>IF(A11="","",#REF!)</f>
        <v>#REF!</v>
      </c>
      <c r="I11" s="4" t="e">
        <f>IF(A11="","",#REF!)</f>
        <v>#REF!</v>
      </c>
      <c r="J11" s="4" t="e">
        <f>IF(A11="","",#REF!)</f>
        <v>#REF!</v>
      </c>
      <c r="K11" s="4" t="e">
        <f>IF(A11="","",#REF!)</f>
        <v>#REF!</v>
      </c>
      <c r="L11" s="4" t="e">
        <f t="shared" si="0"/>
        <v>#REF!</v>
      </c>
      <c r="M11" s="4" t="e">
        <f>IF(A11="","",#REF!)</f>
        <v>#REF!</v>
      </c>
    </row>
    <row r="12" spans="1:13">
      <c r="A12" s="4" t="e">
        <f>IF(#REF!="","",1610000+#REF!*10)</f>
        <v>#REF!</v>
      </c>
      <c r="B12" s="4" t="e">
        <f>IF(A12="","",#REF!)</f>
        <v>#REF!</v>
      </c>
      <c r="C12" s="4" t="e">
        <f>IF(A12="","",#REF!)</f>
        <v>#REF!</v>
      </c>
      <c r="D12" s="4" t="e">
        <f>IF(A12="","",#REF!)</f>
        <v>#REF!</v>
      </c>
      <c r="E12" s="4"/>
      <c r="F12" s="4"/>
      <c r="G12" s="4">
        <v>5</v>
      </c>
      <c r="H12" s="4" t="e">
        <f>IF(A12="","",#REF!)</f>
        <v>#REF!</v>
      </c>
      <c r="I12" s="4" t="e">
        <f>IF(A12="","",#REF!)</f>
        <v>#REF!</v>
      </c>
      <c r="J12" s="4" t="e">
        <f>IF(A12="","",#REF!)</f>
        <v>#REF!</v>
      </c>
      <c r="K12" s="4" t="e">
        <f>IF(A12="","",#REF!)</f>
        <v>#REF!</v>
      </c>
      <c r="L12" s="4" t="e">
        <f t="shared" si="0"/>
        <v>#REF!</v>
      </c>
      <c r="M12" s="4" t="e">
        <f>IF(A12="","",#REF!)</f>
        <v>#REF!</v>
      </c>
    </row>
    <row r="13" spans="1:13">
      <c r="A13" s="4" t="e">
        <f>IF(#REF!="","",1610000+#REF!*10)</f>
        <v>#REF!</v>
      </c>
      <c r="B13" s="4" t="e">
        <f>IF(A13="","",#REF!)</f>
        <v>#REF!</v>
      </c>
      <c r="C13" s="4" t="e">
        <f>IF(A13="","",#REF!)</f>
        <v>#REF!</v>
      </c>
      <c r="D13" s="4" t="e">
        <f>IF(A13="","",#REF!)</f>
        <v>#REF!</v>
      </c>
      <c r="E13" s="4"/>
      <c r="F13" s="4"/>
      <c r="G13" s="4">
        <v>6</v>
      </c>
      <c r="H13" s="4" t="e">
        <f>IF(A13="","",#REF!)</f>
        <v>#REF!</v>
      </c>
      <c r="I13" s="4" t="e">
        <f>IF(A13="","",#REF!)</f>
        <v>#REF!</v>
      </c>
      <c r="J13" s="4" t="e">
        <f>IF(A13="","",#REF!)</f>
        <v>#REF!</v>
      </c>
      <c r="K13" s="4" t="e">
        <f>IF(A13="","",#REF!)</f>
        <v>#REF!</v>
      </c>
      <c r="L13" s="4" t="e">
        <f t="shared" si="0"/>
        <v>#REF!</v>
      </c>
      <c r="M13" s="4" t="e">
        <f>IF(A13="","",#REF!)</f>
        <v>#REF!</v>
      </c>
    </row>
    <row r="14" spans="1:13">
      <c r="A14" t="e">
        <f>IF(#REF!="","",420000+#REF!*10)</f>
        <v>#REF!</v>
      </c>
      <c r="B14" t="e">
        <f>IF(A14="","",#REF!)</f>
        <v>#REF!</v>
      </c>
      <c r="C14" t="e">
        <f>IF(A14="","",#REF!)</f>
        <v>#REF!</v>
      </c>
      <c r="D14" t="e">
        <f>IF(A14="","",#REF!)</f>
        <v>#REF!</v>
      </c>
      <c r="G14">
        <v>1</v>
      </c>
      <c r="H14" t="e">
        <f>IF(A14="","",#REF!)</f>
        <v>#REF!</v>
      </c>
      <c r="I14" t="e">
        <f>IF(A14="","",#REF!)</f>
        <v>#REF!</v>
      </c>
      <c r="J14" t="e">
        <f>IF(A14="","",#REF!)</f>
        <v>#REF!</v>
      </c>
      <c r="K14" t="e">
        <f>IF(A14="","",#REF!)</f>
        <v>#REF!</v>
      </c>
      <c r="L14" t="e">
        <f t="shared" si="0"/>
        <v>#REF!</v>
      </c>
      <c r="M14" t="e">
        <f>IF(A14="","",#REF!)</f>
        <v>#REF!</v>
      </c>
    </row>
    <row r="15" spans="1:13">
      <c r="A15" t="e">
        <f>IF(#REF!="","",420000+#REF!*10)</f>
        <v>#REF!</v>
      </c>
      <c r="B15" t="e">
        <f>IF(A15="","",#REF!)</f>
        <v>#REF!</v>
      </c>
      <c r="C15" t="e">
        <f>IF(A15="","",#REF!)</f>
        <v>#REF!</v>
      </c>
      <c r="D15" t="e">
        <f>IF(A15="","",#REF!)</f>
        <v>#REF!</v>
      </c>
      <c r="G15">
        <v>2</v>
      </c>
      <c r="H15" t="e">
        <f>IF(A15="","",#REF!)</f>
        <v>#REF!</v>
      </c>
      <c r="I15" t="e">
        <f>IF(A15="","",#REF!)</f>
        <v>#REF!</v>
      </c>
      <c r="J15" t="e">
        <f>IF(A15="","",#REF!)</f>
        <v>#REF!</v>
      </c>
      <c r="K15" t="e">
        <f>IF(A15="","",#REF!)</f>
        <v>#REF!</v>
      </c>
      <c r="L15" t="e">
        <f t="shared" si="0"/>
        <v>#REF!</v>
      </c>
      <c r="M15" t="e">
        <f>IF(A15="","",#REF!)</f>
        <v>#REF!</v>
      </c>
    </row>
    <row r="16" spans="1:13">
      <c r="A16" t="e">
        <f>IF(#REF!="","",420000+#REF!*10)</f>
        <v>#REF!</v>
      </c>
      <c r="B16" t="e">
        <f>IF(A16="","",#REF!)</f>
        <v>#REF!</v>
      </c>
      <c r="C16" t="e">
        <f>IF(A16="","",#REF!)</f>
        <v>#REF!</v>
      </c>
      <c r="D16" t="e">
        <f>IF(A16="","",#REF!)</f>
        <v>#REF!</v>
      </c>
      <c r="G16">
        <v>3</v>
      </c>
      <c r="H16" t="e">
        <f>IF(A16="","",#REF!)</f>
        <v>#REF!</v>
      </c>
      <c r="I16" t="e">
        <f>IF(A16="","",#REF!)</f>
        <v>#REF!</v>
      </c>
      <c r="J16" t="e">
        <f>IF(A16="","",#REF!)</f>
        <v>#REF!</v>
      </c>
      <c r="K16" t="e">
        <f>IF(A16="","",#REF!)</f>
        <v>#REF!</v>
      </c>
      <c r="L16" t="e">
        <f t="shared" si="0"/>
        <v>#REF!</v>
      </c>
      <c r="M16" t="e">
        <f>IF(A16="","",#REF!)</f>
        <v>#REF!</v>
      </c>
    </row>
    <row r="17" spans="1:13">
      <c r="A17" t="e">
        <f>IF(#REF!="","",420000+#REF!*10)</f>
        <v>#REF!</v>
      </c>
      <c r="B17" t="e">
        <f>IF(A17="","",#REF!)</f>
        <v>#REF!</v>
      </c>
      <c r="C17" t="e">
        <f>IF(A17="","",#REF!)</f>
        <v>#REF!</v>
      </c>
      <c r="D17" t="e">
        <f>IF(A17="","",#REF!)</f>
        <v>#REF!</v>
      </c>
      <c r="G17">
        <v>4</v>
      </c>
      <c r="H17" t="e">
        <f>IF(A17="","",#REF!)</f>
        <v>#REF!</v>
      </c>
      <c r="I17" t="e">
        <f>IF(A17="","",#REF!)</f>
        <v>#REF!</v>
      </c>
      <c r="J17" t="e">
        <f>IF(A17="","",#REF!)</f>
        <v>#REF!</v>
      </c>
      <c r="K17" t="e">
        <f>IF(A17="","",#REF!)</f>
        <v>#REF!</v>
      </c>
      <c r="L17" t="e">
        <f t="shared" si="0"/>
        <v>#REF!</v>
      </c>
      <c r="M17" t="e">
        <f>IF(A17="","",#REF!)</f>
        <v>#REF!</v>
      </c>
    </row>
    <row r="18" spans="1:13">
      <c r="A18" t="e">
        <f>IF(#REF!="","",420000+#REF!*10)</f>
        <v>#REF!</v>
      </c>
      <c r="B18" t="e">
        <f>IF(A18="","",#REF!)</f>
        <v>#REF!</v>
      </c>
      <c r="C18" t="e">
        <f>IF(A18="","",#REF!)</f>
        <v>#REF!</v>
      </c>
      <c r="D18" t="e">
        <f>IF(A18="","",#REF!)</f>
        <v>#REF!</v>
      </c>
      <c r="G18">
        <v>5</v>
      </c>
      <c r="H18" t="e">
        <f>IF(A18="","",#REF!)</f>
        <v>#REF!</v>
      </c>
      <c r="I18" t="e">
        <f>IF(A18="","",#REF!)</f>
        <v>#REF!</v>
      </c>
      <c r="J18" t="e">
        <f>IF(A18="","",#REF!)</f>
        <v>#REF!</v>
      </c>
      <c r="K18" t="e">
        <f>IF(A18="","",#REF!)</f>
        <v>#REF!</v>
      </c>
      <c r="L18" t="e">
        <f t="shared" si="0"/>
        <v>#REF!</v>
      </c>
      <c r="M18" t="e">
        <f>IF(A18="","",#REF!)</f>
        <v>#REF!</v>
      </c>
    </row>
    <row r="19" spans="1:13">
      <c r="A19" t="e">
        <f>IF(#REF!="","",420000+#REF!*10)</f>
        <v>#REF!</v>
      </c>
      <c r="B19" t="e">
        <f>IF(A19="","",#REF!)</f>
        <v>#REF!</v>
      </c>
      <c r="C19" t="e">
        <f>IF(A19="","",#REF!)</f>
        <v>#REF!</v>
      </c>
      <c r="D19" t="e">
        <f>IF(A19="","",#REF!)</f>
        <v>#REF!</v>
      </c>
      <c r="G19">
        <v>6</v>
      </c>
      <c r="H19" t="e">
        <f>IF(A19="","",#REF!)</f>
        <v>#REF!</v>
      </c>
      <c r="I19" t="e">
        <f>IF(A19="","",#REF!)</f>
        <v>#REF!</v>
      </c>
      <c r="J19" t="e">
        <f>IF(A19="","",#REF!)</f>
        <v>#REF!</v>
      </c>
      <c r="K19" t="e">
        <f>IF(A19="","",#REF!)</f>
        <v>#REF!</v>
      </c>
      <c r="L19" t="e">
        <f t="shared" si="0"/>
        <v>#REF!</v>
      </c>
      <c r="M19" t="e">
        <f>IF(A19="","",#REF!)</f>
        <v>#REF!</v>
      </c>
    </row>
    <row r="20" spans="1:13">
      <c r="A20" s="3" t="e">
        <f>IF(#REF!="","",1620000+#REF!*10)</f>
        <v>#REF!</v>
      </c>
      <c r="B20" s="3" t="e">
        <f>IF(A20="","",#REF!)</f>
        <v>#REF!</v>
      </c>
      <c r="C20" s="3" t="e">
        <f>IF(A20="","",#REF!)</f>
        <v>#REF!</v>
      </c>
      <c r="D20" s="3" t="e">
        <f>IF(A20="","",#REF!)</f>
        <v>#REF!</v>
      </c>
      <c r="E20" s="3"/>
      <c r="F20" s="3"/>
      <c r="G20" s="3">
        <v>1</v>
      </c>
      <c r="H20" s="3" t="e">
        <f>IF(A20="","",#REF!)</f>
        <v>#REF!</v>
      </c>
      <c r="I20" s="3" t="e">
        <f>IF(A20="","",#REF!)</f>
        <v>#REF!</v>
      </c>
      <c r="J20" s="3" t="e">
        <f>IF(A20="","",#REF!)</f>
        <v>#REF!</v>
      </c>
      <c r="K20" s="3" t="e">
        <f>IF(A20="","",#REF!)</f>
        <v>#REF!</v>
      </c>
      <c r="L20" s="3" t="e">
        <f t="shared" si="0"/>
        <v>#REF!</v>
      </c>
      <c r="M20" s="3" t="e">
        <f>IF(A20="","",#REF!)</f>
        <v>#REF!</v>
      </c>
    </row>
    <row r="21" spans="1:13">
      <c r="A21" s="3" t="e">
        <f>IF(#REF!="","",1620000+#REF!*10)</f>
        <v>#REF!</v>
      </c>
      <c r="B21" s="3" t="e">
        <f>IF(A21="","",#REF!)</f>
        <v>#REF!</v>
      </c>
      <c r="C21" s="3" t="e">
        <f>IF(A21="","",#REF!)</f>
        <v>#REF!</v>
      </c>
      <c r="D21" s="3" t="e">
        <f>IF(A21="","",#REF!)</f>
        <v>#REF!</v>
      </c>
      <c r="E21" s="3"/>
      <c r="F21" s="3"/>
      <c r="G21" s="3">
        <v>2</v>
      </c>
      <c r="H21" s="3" t="e">
        <f>IF(A21="","",#REF!)</f>
        <v>#REF!</v>
      </c>
      <c r="I21" s="3" t="e">
        <f>IF(A21="","",#REF!)</f>
        <v>#REF!</v>
      </c>
      <c r="J21" s="3" t="e">
        <f>IF(A21="","",#REF!)</f>
        <v>#REF!</v>
      </c>
      <c r="K21" s="3" t="e">
        <f>IF(A21="","",#REF!)</f>
        <v>#REF!</v>
      </c>
      <c r="L21" s="3" t="e">
        <f t="shared" si="0"/>
        <v>#REF!</v>
      </c>
      <c r="M21" s="3" t="e">
        <f>IF(A21="","",#REF!)</f>
        <v>#REF!</v>
      </c>
    </row>
    <row r="22" spans="1:13">
      <c r="A22" s="3" t="e">
        <f>IF(#REF!="","",1620000+#REF!*10)</f>
        <v>#REF!</v>
      </c>
      <c r="B22" s="3" t="e">
        <f>IF(A22="","",#REF!)</f>
        <v>#REF!</v>
      </c>
      <c r="C22" s="3" t="e">
        <f>IF(A22="","",#REF!)</f>
        <v>#REF!</v>
      </c>
      <c r="D22" s="3" t="e">
        <f>IF(A22="","",#REF!)</f>
        <v>#REF!</v>
      </c>
      <c r="E22" s="3"/>
      <c r="F22" s="3"/>
      <c r="G22" s="3">
        <v>3</v>
      </c>
      <c r="H22" s="3" t="e">
        <f>IF(A22="","",#REF!)</f>
        <v>#REF!</v>
      </c>
      <c r="I22" s="3" t="e">
        <f>IF(A22="","",#REF!)</f>
        <v>#REF!</v>
      </c>
      <c r="J22" s="3" t="e">
        <f>IF(A22="","",#REF!)</f>
        <v>#REF!</v>
      </c>
      <c r="K22" s="3" t="e">
        <f>IF(A22="","",#REF!)</f>
        <v>#REF!</v>
      </c>
      <c r="L22" s="3" t="e">
        <f t="shared" si="0"/>
        <v>#REF!</v>
      </c>
      <c r="M22" s="3" t="e">
        <f>IF(A22="","",#REF!)</f>
        <v>#REF!</v>
      </c>
    </row>
    <row r="23" spans="1:13">
      <c r="A23" s="3" t="e">
        <f>IF(#REF!="","",1620000+#REF!*10)</f>
        <v>#REF!</v>
      </c>
      <c r="B23" s="3" t="e">
        <f>IF(A23="","",#REF!)</f>
        <v>#REF!</v>
      </c>
      <c r="C23" s="3" t="e">
        <f>IF(A23="","",#REF!)</f>
        <v>#REF!</v>
      </c>
      <c r="D23" s="3" t="e">
        <f>IF(A23="","",#REF!)</f>
        <v>#REF!</v>
      </c>
      <c r="E23" s="3"/>
      <c r="F23" s="3"/>
      <c r="G23" s="3">
        <v>4</v>
      </c>
      <c r="H23" s="3" t="e">
        <f>IF(A23="","",#REF!)</f>
        <v>#REF!</v>
      </c>
      <c r="I23" s="3" t="e">
        <f>IF(A23="","",#REF!)</f>
        <v>#REF!</v>
      </c>
      <c r="J23" s="3" t="e">
        <f>IF(A23="","",#REF!)</f>
        <v>#REF!</v>
      </c>
      <c r="K23" s="3" t="e">
        <f>IF(A23="","",#REF!)</f>
        <v>#REF!</v>
      </c>
      <c r="L23" s="3" t="e">
        <f t="shared" si="0"/>
        <v>#REF!</v>
      </c>
      <c r="M23" s="3" t="e">
        <f>IF(A23="","",#REF!)</f>
        <v>#REF!</v>
      </c>
    </row>
    <row r="24" spans="1:13">
      <c r="A24" s="3" t="e">
        <f>IF(#REF!="","",1620000+#REF!*10)</f>
        <v>#REF!</v>
      </c>
      <c r="B24" s="3" t="e">
        <f>IF(A24="","",#REF!)</f>
        <v>#REF!</v>
      </c>
      <c r="C24" s="3" t="e">
        <f>IF(A24="","",#REF!)</f>
        <v>#REF!</v>
      </c>
      <c r="D24" s="3" t="e">
        <f>IF(A24="","",#REF!)</f>
        <v>#REF!</v>
      </c>
      <c r="E24" s="3"/>
      <c r="F24" s="3"/>
      <c r="G24" s="3">
        <v>5</v>
      </c>
      <c r="H24" s="3" t="e">
        <f>IF(A24="","",#REF!)</f>
        <v>#REF!</v>
      </c>
      <c r="I24" s="3" t="e">
        <f>IF(A24="","",#REF!)</f>
        <v>#REF!</v>
      </c>
      <c r="J24" s="3" t="e">
        <f>IF(A24="","",#REF!)</f>
        <v>#REF!</v>
      </c>
      <c r="K24" s="3" t="e">
        <f>IF(A24="","",#REF!)</f>
        <v>#REF!</v>
      </c>
      <c r="L24" s="3" t="e">
        <f t="shared" si="0"/>
        <v>#REF!</v>
      </c>
      <c r="M24" s="3" t="e">
        <f>IF(A24="","",#REF!)</f>
        <v>#REF!</v>
      </c>
    </row>
    <row r="25" spans="1:13">
      <c r="A25" s="3" t="e">
        <f>IF(#REF!="","",1620000+#REF!*10)</f>
        <v>#REF!</v>
      </c>
      <c r="B25" s="3" t="e">
        <f>IF(A25="","",#REF!)</f>
        <v>#REF!</v>
      </c>
      <c r="C25" s="3" t="e">
        <f>IF(A25="","",#REF!)</f>
        <v>#REF!</v>
      </c>
      <c r="D25" s="3" t="e">
        <f>IF(A25="","",#REF!)</f>
        <v>#REF!</v>
      </c>
      <c r="E25" s="3"/>
      <c r="F25" s="3"/>
      <c r="G25" s="3">
        <v>6</v>
      </c>
      <c r="H25" s="3" t="e">
        <f>IF(A25="","",#REF!)</f>
        <v>#REF!</v>
      </c>
      <c r="I25" s="3" t="e">
        <f>IF(A25="","",#REF!)</f>
        <v>#REF!</v>
      </c>
      <c r="J25" s="3" t="e">
        <f>IF(A25="","",#REF!)</f>
        <v>#REF!</v>
      </c>
      <c r="K25" s="3" t="e">
        <f>IF(A25="","",#REF!)</f>
        <v>#REF!</v>
      </c>
      <c r="L25" s="3" t="e">
        <f t="shared" si="0"/>
        <v>#REF!</v>
      </c>
      <c r="M25" s="3" t="e">
        <f>IF(A25="","",#REF!)</f>
        <v>#REF!</v>
      </c>
    </row>
  </sheetData>
  <sheetProtection sheet="1" objects="1" scenarios="1"/>
  <phoneticPr fontId="2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注意事項</vt:lpstr>
      <vt:lpstr>①参加者一覧表</vt:lpstr>
      <vt:lpstr>②参加人数一覧表</vt:lpstr>
      <vt:lpstr>Sheet5</vt:lpstr>
      <vt:lpstr>W4R</vt:lpstr>
      <vt:lpstr>data_team</vt:lpstr>
      <vt:lpstr>IF</vt:lpstr>
      <vt:lpstr>①参加者一覧表!Print_Area</vt:lpstr>
      <vt:lpstr>②参加人数一覧表!Print_Area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</dc:creator>
  <cp:lastModifiedBy>masahiro katsumi</cp:lastModifiedBy>
  <cp:lastPrinted>2019-08-28T07:59:26Z</cp:lastPrinted>
  <dcterms:created xsi:type="dcterms:W3CDTF">2013-01-03T14:12:28Z</dcterms:created>
  <dcterms:modified xsi:type="dcterms:W3CDTF">2025-11-06T01:28:33Z</dcterms:modified>
</cp:coreProperties>
</file>