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0夏季競技会\"/>
    </mc:Choice>
  </mc:AlternateContent>
  <bookViews>
    <workbookView xWindow="315" yWindow="21825" windowWidth="19320" windowHeight="12915" tabRatio="942"/>
  </bookViews>
  <sheets>
    <sheet name="夏季競技会" sheetId="31" r:id="rId1"/>
    <sheet name="注意事項" sheetId="4" r:id="rId2"/>
    <sheet name="①団体情報入力" sheetId="7" r:id="rId3"/>
    <sheet name="②選手情報入力" sheetId="3" r:id="rId4"/>
    <sheet name="③リレー情報確認" sheetId="5" r:id="rId5"/>
    <sheet name="④種目別人数" sheetId="17" r:id="rId6"/>
    <sheet name="⑤大会前 提出用" sheetId="32" r:id="rId7"/>
    <sheet name="⑥大会後 個人管理用" sheetId="33" r:id="rId8"/>
    <sheet name="⑦ADカード申請" sheetId="34" r:id="rId9"/>
    <sheet name="⑧リレーの選手が反映されない" sheetId="30" r:id="rId10"/>
    <sheet name="⑨日付が数字になる場合"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s>
  <definedNames>
    <definedName name="otoko" localSheetId="8">[1]一覧表!#REF!</definedName>
    <definedName name="otoko" localSheetId="9">[1]一覧表!#REF!</definedName>
    <definedName name="_xlnm.Print_Area" localSheetId="7">'⑥大会後 個人管理用'!$A$2:$Q$22</definedName>
    <definedName name="sin" localSheetId="9">[1]一覧表!#REF!</definedName>
    <definedName name="X" localSheetId="9">[1]一覧表!#REF!</definedName>
    <definedName name="おもて" localSheetId="9">[1]一覧表!#REF!</definedName>
    <definedName name="小" localSheetId="9">[1]一覧表!#REF!</definedName>
    <definedName name="小リレー" localSheetId="9">[1]一覧表!#REF!</definedName>
    <definedName name="小学校" localSheetId="9">[1]一覧表!#REF!</definedName>
    <definedName name="小学生" localSheetId="9">[1]一覧表!#REF!</definedName>
    <definedName name="団体カテゴリー" localSheetId="9">[1]一覧表!#REF!</definedName>
    <definedName name="団体申し込み" localSheetId="9">[1]一覧表!#REF!</definedName>
  </definedNames>
  <calcPr calcId="152511" concurrentCalc="0" concurrentManual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4" l="1"/>
  <c r="C4" i="4"/>
  <c r="J10" i="4"/>
  <c r="D10" i="4"/>
  <c r="D7" i="4"/>
  <c r="C5" i="4"/>
  <c r="C41" i="31"/>
  <c r="C34" i="31"/>
  <c r="J101" i="3"/>
  <c r="M101" i="3"/>
  <c r="P101" i="3"/>
  <c r="G101" i="3"/>
  <c r="C8" i="17"/>
  <c r="G8" i="17"/>
  <c r="AO11" i="3"/>
  <c r="AO12" i="3"/>
  <c r="AO13" i="3"/>
  <c r="AO14" i="3"/>
  <c r="AO15" i="3"/>
  <c r="AO16" i="3"/>
  <c r="AO17" i="3"/>
  <c r="AO18" i="3"/>
  <c r="AO19" i="3"/>
  <c r="AO20" i="3"/>
  <c r="AO21" i="3"/>
  <c r="AO22" i="3"/>
  <c r="AO23" i="3"/>
  <c r="AO24" i="3"/>
  <c r="AO25" i="3"/>
  <c r="AO26" i="3"/>
  <c r="AO27" i="3"/>
  <c r="AO10" i="3"/>
  <c r="F14" i="5"/>
  <c r="AQ11" i="3"/>
  <c r="AQ12" i="3"/>
  <c r="AQ13" i="3"/>
  <c r="AQ14" i="3"/>
  <c r="AQ15" i="3"/>
  <c r="AQ16" i="3"/>
  <c r="AQ17" i="3"/>
  <c r="AQ18" i="3"/>
  <c r="AQ19" i="3"/>
  <c r="AQ20" i="3"/>
  <c r="AQ21" i="3"/>
  <c r="AQ22" i="3"/>
  <c r="AQ23" i="3"/>
  <c r="AQ24" i="3"/>
  <c r="AQ25" i="3"/>
  <c r="AQ26" i="3"/>
  <c r="AQ27" i="3"/>
  <c r="AQ10" i="3"/>
  <c r="L14" i="5"/>
  <c r="AS11" i="3"/>
  <c r="AS12" i="3"/>
  <c r="AS13" i="3"/>
  <c r="AS14" i="3"/>
  <c r="AS15" i="3"/>
  <c r="AS16" i="3"/>
  <c r="AS17" i="3"/>
  <c r="AS18" i="3"/>
  <c r="AS19" i="3"/>
  <c r="AS20" i="3"/>
  <c r="AS21" i="3"/>
  <c r="AS22" i="3"/>
  <c r="AS23" i="3"/>
  <c r="AS24" i="3"/>
  <c r="AS25" i="3"/>
  <c r="AS26" i="3"/>
  <c r="AS27" i="3"/>
  <c r="AS10" i="3"/>
  <c r="R14" i="5"/>
  <c r="AU11" i="3"/>
  <c r="AU12" i="3"/>
  <c r="AU13" i="3"/>
  <c r="AU14" i="3"/>
  <c r="AU15" i="3"/>
  <c r="AU16" i="3"/>
  <c r="AU17" i="3"/>
  <c r="AU18" i="3"/>
  <c r="AU19" i="3"/>
  <c r="AU20" i="3"/>
  <c r="AU21" i="3"/>
  <c r="AU22" i="3"/>
  <c r="AU23" i="3"/>
  <c r="AU24" i="3"/>
  <c r="AU25" i="3"/>
  <c r="AU26" i="3"/>
  <c r="AU27" i="3"/>
  <c r="AU10" i="3"/>
  <c r="X14" i="5"/>
  <c r="G102" i="3"/>
  <c r="C9" i="17"/>
  <c r="G9" i="17"/>
  <c r="G13" i="17"/>
  <c r="F13" i="17"/>
  <c r="G11" i="17"/>
  <c r="F25" i="32"/>
  <c r="F20" i="33"/>
  <c r="C8" i="33"/>
  <c r="D8" i="33"/>
  <c r="E8" i="33"/>
  <c r="F8" i="33"/>
  <c r="H8" i="33"/>
  <c r="I8" i="33"/>
  <c r="J8" i="33"/>
  <c r="K8" i="33"/>
  <c r="L8" i="33"/>
  <c r="M8" i="33"/>
  <c r="N8" i="33"/>
  <c r="O8" i="33"/>
  <c r="P8" i="33"/>
  <c r="Q8" i="33"/>
  <c r="J13" i="32"/>
  <c r="I13" i="32"/>
  <c r="H13" i="32"/>
  <c r="G13" i="32"/>
  <c r="F13" i="32"/>
  <c r="E13" i="32"/>
  <c r="D13" i="32"/>
  <c r="C3" i="4"/>
  <c r="Y13" i="3"/>
  <c r="Z13" i="3"/>
  <c r="Y14" i="3"/>
  <c r="Z14" i="3"/>
  <c r="Y15" i="3"/>
  <c r="Z15" i="3"/>
  <c r="Y16" i="3"/>
  <c r="Z16" i="3"/>
  <c r="Y17" i="3"/>
  <c r="Z17" i="3"/>
  <c r="Y18" i="3"/>
  <c r="Z18" i="3"/>
  <c r="Y19" i="3"/>
  <c r="Z19" i="3"/>
  <c r="Y20" i="3"/>
  <c r="Z20" i="3"/>
  <c r="Y21" i="3"/>
  <c r="Z21" i="3"/>
  <c r="Y22" i="3"/>
  <c r="Z22" i="3"/>
  <c r="Y23" i="3"/>
  <c r="Z23" i="3"/>
  <c r="Y24" i="3"/>
  <c r="Z24" i="3"/>
  <c r="Y25" i="3"/>
  <c r="Z25" i="3"/>
  <c r="Y26" i="3"/>
  <c r="Z26" i="3"/>
  <c r="Y27" i="3"/>
  <c r="Z27" i="3"/>
  <c r="Y28" i="3"/>
  <c r="Z28" i="3"/>
  <c r="Y29" i="3"/>
  <c r="Z29" i="3"/>
  <c r="Y30" i="3"/>
  <c r="Z30" i="3"/>
  <c r="Y31" i="3"/>
  <c r="Z31" i="3"/>
  <c r="Y32" i="3"/>
  <c r="Z32" i="3"/>
  <c r="Y34" i="3"/>
  <c r="Z34" i="3"/>
  <c r="Y35" i="3"/>
  <c r="Z35" i="3"/>
  <c r="Y36" i="3"/>
  <c r="Z36" i="3"/>
  <c r="Y37" i="3"/>
  <c r="Z37" i="3"/>
  <c r="Y38" i="3"/>
  <c r="Z38" i="3"/>
  <c r="Y39" i="3"/>
  <c r="Z39" i="3"/>
  <c r="Y40" i="3"/>
  <c r="Z40" i="3"/>
  <c r="Y41" i="3"/>
  <c r="Z41" i="3"/>
  <c r="Y42" i="3"/>
  <c r="Z42" i="3"/>
  <c r="C10" i="17"/>
  <c r="G10" i="17"/>
  <c r="B11" i="3"/>
  <c r="E3" i="2"/>
  <c r="D3" i="2"/>
  <c r="E4" i="2"/>
  <c r="D4" i="2"/>
  <c r="E5" i="2"/>
  <c r="D5" i="2"/>
  <c r="E6" i="2"/>
  <c r="D6" i="2"/>
  <c r="E7" i="2"/>
  <c r="D7" i="2"/>
  <c r="E8" i="2"/>
  <c r="D8" i="2"/>
  <c r="E9" i="2"/>
  <c r="D9" i="2"/>
  <c r="E10" i="2"/>
  <c r="D10" i="2"/>
  <c r="E11" i="2"/>
  <c r="D11" i="2"/>
  <c r="E12" i="2"/>
  <c r="D12" i="2"/>
  <c r="E13" i="2"/>
  <c r="D13" i="2"/>
  <c r="E14" i="2"/>
  <c r="D14" i="2"/>
  <c r="E15" i="2"/>
  <c r="D15" i="2"/>
  <c r="E16" i="2"/>
  <c r="D16" i="2"/>
  <c r="E17" i="2"/>
  <c r="D17" i="2"/>
  <c r="E18" i="2"/>
  <c r="D18" i="2"/>
  <c r="E19" i="2"/>
  <c r="D19" i="2"/>
  <c r="E20" i="2"/>
  <c r="D20" i="2"/>
  <c r="E21" i="2"/>
  <c r="D21" i="2"/>
  <c r="E22" i="2"/>
  <c r="D22" i="2"/>
  <c r="E23" i="2"/>
  <c r="D23" i="2"/>
  <c r="E24" i="2"/>
  <c r="D24" i="2"/>
  <c r="E25" i="2"/>
  <c r="D25" i="2"/>
  <c r="E26" i="2"/>
  <c r="D26" i="2"/>
  <c r="E27" i="2"/>
  <c r="D27" i="2"/>
  <c r="E28" i="2"/>
  <c r="D28" i="2"/>
  <c r="E29" i="2"/>
  <c r="D29" i="2"/>
  <c r="E30" i="2"/>
  <c r="D30" i="2"/>
  <c r="E31" i="2"/>
  <c r="D31" i="2"/>
  <c r="E32" i="2"/>
  <c r="D32" i="2"/>
  <c r="E33" i="2"/>
  <c r="D33" i="2"/>
  <c r="E34" i="2"/>
  <c r="D34" i="2"/>
  <c r="E35" i="2"/>
  <c r="D35" i="2"/>
  <c r="E36" i="2"/>
  <c r="D36" i="2"/>
  <c r="E37" i="2"/>
  <c r="D37" i="2"/>
  <c r="E38" i="2"/>
  <c r="D38" i="2"/>
  <c r="E39" i="2"/>
  <c r="D39" i="2"/>
  <c r="E40" i="2"/>
  <c r="D40" i="2"/>
  <c r="E41" i="2"/>
  <c r="D41" i="2"/>
  <c r="E42" i="2"/>
  <c r="D42" i="2"/>
  <c r="E43" i="2"/>
  <c r="D43" i="2"/>
  <c r="E44" i="2"/>
  <c r="D44" i="2"/>
  <c r="E45" i="2"/>
  <c r="D45" i="2"/>
  <c r="E46" i="2"/>
  <c r="D46" i="2"/>
  <c r="E47" i="2"/>
  <c r="D47" i="2"/>
  <c r="E48" i="2"/>
  <c r="D48" i="2"/>
  <c r="E49" i="2"/>
  <c r="D49" i="2"/>
  <c r="E50" i="2"/>
  <c r="D50" i="2"/>
  <c r="E51" i="2"/>
  <c r="D51" i="2"/>
  <c r="E52" i="2"/>
  <c r="D52" i="2"/>
  <c r="E53" i="2"/>
  <c r="D53" i="2"/>
  <c r="E54" i="2"/>
  <c r="D54" i="2"/>
  <c r="E55" i="2"/>
  <c r="D55" i="2"/>
  <c r="E56" i="2"/>
  <c r="D56" i="2"/>
  <c r="E57" i="2"/>
  <c r="D57" i="2"/>
  <c r="E58" i="2"/>
  <c r="D58" i="2"/>
  <c r="E59" i="2"/>
  <c r="D59" i="2"/>
  <c r="E60" i="2"/>
  <c r="D60" i="2"/>
  <c r="E61" i="2"/>
  <c r="D61" i="2"/>
  <c r="E62" i="2"/>
  <c r="D62" i="2"/>
  <c r="E63" i="2"/>
  <c r="D63" i="2"/>
  <c r="E64" i="2"/>
  <c r="D64" i="2"/>
  <c r="E65" i="2"/>
  <c r="D65" i="2"/>
  <c r="E66" i="2"/>
  <c r="D66" i="2"/>
  <c r="E67" i="2"/>
  <c r="D67" i="2"/>
  <c r="E68" i="2"/>
  <c r="D68" i="2"/>
  <c r="E69" i="2"/>
  <c r="D69" i="2"/>
  <c r="E70" i="2"/>
  <c r="D70" i="2"/>
  <c r="E71" i="2"/>
  <c r="D71" i="2"/>
  <c r="E72" i="2"/>
  <c r="D72" i="2"/>
  <c r="E73" i="2"/>
  <c r="D73" i="2"/>
  <c r="E74" i="2"/>
  <c r="D74" i="2"/>
  <c r="E75" i="2"/>
  <c r="D75" i="2"/>
  <c r="E76" i="2"/>
  <c r="D76" i="2"/>
  <c r="E77" i="2"/>
  <c r="D77" i="2"/>
  <c r="E78" i="2"/>
  <c r="D78" i="2"/>
  <c r="E79" i="2"/>
  <c r="D79" i="2"/>
  <c r="E80" i="2"/>
  <c r="D80" i="2"/>
  <c r="E81" i="2"/>
  <c r="D81" i="2"/>
  <c r="E82" i="2"/>
  <c r="D82" i="2"/>
  <c r="E83" i="2"/>
  <c r="D83" i="2"/>
  <c r="E84" i="2"/>
  <c r="D84" i="2"/>
  <c r="E85" i="2"/>
  <c r="D85" i="2"/>
  <c r="E86" i="2"/>
  <c r="D86" i="2"/>
  <c r="E87" i="2"/>
  <c r="D87" i="2"/>
  <c r="E88" i="2"/>
  <c r="D88" i="2"/>
  <c r="E89" i="2"/>
  <c r="D89" i="2"/>
  <c r="E90" i="2"/>
  <c r="D90" i="2"/>
  <c r="E91" i="2"/>
  <c r="D91" i="2"/>
  <c r="E2" i="2"/>
  <c r="D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2" i="2"/>
  <c r="C4" i="7"/>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2" i="2"/>
  <c r="N2" i="7"/>
  <c r="O3" i="7"/>
  <c r="O4" i="7"/>
  <c r="F388" i="23"/>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N66" i="7"/>
  <c r="O66" i="7"/>
  <c r="N67" i="7"/>
  <c r="O67" i="7"/>
  <c r="N68" i="7"/>
  <c r="O68" i="7"/>
  <c r="N69" i="7"/>
  <c r="O69" i="7"/>
  <c r="N70" i="7"/>
  <c r="O70" i="7"/>
  <c r="N71" i="7"/>
  <c r="O71" i="7"/>
  <c r="N72" i="7"/>
  <c r="O72" i="7"/>
  <c r="N73" i="7"/>
  <c r="O73" i="7"/>
  <c r="N74" i="7"/>
  <c r="O74" i="7"/>
  <c r="N75" i="7"/>
  <c r="O75" i="7"/>
  <c r="N76" i="7"/>
  <c r="O76" i="7"/>
  <c r="N54" i="7"/>
  <c r="N55" i="7"/>
  <c r="N56" i="7"/>
  <c r="N57" i="7"/>
  <c r="N58" i="7"/>
  <c r="N59" i="7"/>
  <c r="N60" i="7"/>
  <c r="N61" i="7"/>
  <c r="N62" i="7"/>
  <c r="N63" i="7"/>
  <c r="N64" i="7"/>
  <c r="N65" i="7"/>
  <c r="N48" i="7"/>
  <c r="N49" i="7"/>
  <c r="N50" i="7"/>
  <c r="N51" i="7"/>
  <c r="N52" i="7"/>
  <c r="N53" i="7"/>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 r="I3" i="2"/>
  <c r="I4" i="2"/>
  <c r="I5" i="2"/>
  <c r="I6" i="2"/>
  <c r="I7" i="2"/>
  <c r="I8" i="2"/>
  <c r="I9" i="2"/>
  <c r="I10" i="2"/>
  <c r="I11" i="2"/>
  <c r="I12" i="2"/>
  <c r="I13" i="2"/>
  <c r="I14" i="2"/>
  <c r="I15" i="2"/>
  <c r="I16" i="2"/>
  <c r="I17" i="2"/>
  <c r="I2" i="2"/>
  <c r="F409" i="23"/>
  <c r="F410" i="23"/>
  <c r="F411" i="23"/>
  <c r="F412" i="23"/>
  <c r="F413" i="23"/>
  <c r="F414" i="23"/>
  <c r="F415" i="23"/>
  <c r="F416" i="23"/>
  <c r="F417" i="23"/>
  <c r="F418" i="23"/>
  <c r="B6" i="17"/>
  <c r="C5" i="17"/>
  <c r="F408" i="23"/>
  <c r="F403" i="23"/>
  <c r="F404" i="23"/>
  <c r="F405" i="23"/>
  <c r="F406" i="23"/>
  <c r="F407" i="23"/>
  <c r="F312" i="23"/>
  <c r="F313" i="23"/>
  <c r="F314" i="23"/>
  <c r="F315" i="23"/>
  <c r="F316" i="23"/>
  <c r="F317" i="23"/>
  <c r="F318" i="23"/>
  <c r="F319" i="23"/>
  <c r="F320" i="23"/>
  <c r="F321" i="23"/>
  <c r="F322" i="23"/>
  <c r="F323" i="23"/>
  <c r="F324" i="23"/>
  <c r="F325" i="23"/>
  <c r="F326" i="23"/>
  <c r="F327" i="23"/>
  <c r="F328" i="23"/>
  <c r="F329" i="23"/>
  <c r="F330" i="23"/>
  <c r="F331" i="23"/>
  <c r="F332" i="23"/>
  <c r="F333" i="23"/>
  <c r="F334" i="23"/>
  <c r="F335" i="23"/>
  <c r="F336" i="23"/>
  <c r="F337" i="23"/>
  <c r="F338" i="23"/>
  <c r="F339" i="23"/>
  <c r="F340" i="23"/>
  <c r="F341" i="23"/>
  <c r="F342" i="23"/>
  <c r="F343" i="23"/>
  <c r="F344" i="23"/>
  <c r="F345" i="23"/>
  <c r="F346" i="23"/>
  <c r="F347" i="23"/>
  <c r="F348" i="23"/>
  <c r="F349" i="23"/>
  <c r="F350" i="23"/>
  <c r="F351" i="23"/>
  <c r="F352" i="23"/>
  <c r="F353" i="23"/>
  <c r="F354" i="23"/>
  <c r="F355" i="23"/>
  <c r="F356" i="23"/>
  <c r="F357" i="23"/>
  <c r="F358" i="23"/>
  <c r="F359" i="23"/>
  <c r="F360" i="23"/>
  <c r="F361" i="23"/>
  <c r="F362" i="23"/>
  <c r="F363" i="23"/>
  <c r="F364" i="23"/>
  <c r="F365" i="23"/>
  <c r="F366" i="23"/>
  <c r="F367" i="23"/>
  <c r="F368" i="23"/>
  <c r="F369" i="23"/>
  <c r="F370" i="23"/>
  <c r="F371" i="23"/>
  <c r="F372" i="23"/>
  <c r="F373" i="23"/>
  <c r="F374" i="23"/>
  <c r="F375" i="23"/>
  <c r="F376" i="23"/>
  <c r="F377" i="23"/>
  <c r="F378" i="23"/>
  <c r="F379" i="23"/>
  <c r="F380" i="23"/>
  <c r="F381" i="23"/>
  <c r="F382" i="23"/>
  <c r="F383" i="23"/>
  <c r="F384" i="23"/>
  <c r="F385" i="23"/>
  <c r="F386" i="23"/>
  <c r="F387" i="23"/>
  <c r="F389" i="23"/>
  <c r="F390" i="23"/>
  <c r="F391" i="23"/>
  <c r="F392" i="23"/>
  <c r="F393" i="23"/>
  <c r="F394" i="23"/>
  <c r="F395" i="23"/>
  <c r="F396" i="23"/>
  <c r="F397" i="23"/>
  <c r="F398" i="23"/>
  <c r="F399" i="23"/>
  <c r="F400" i="23"/>
  <c r="F401" i="23"/>
  <c r="F402" i="23"/>
  <c r="F212" i="23"/>
  <c r="F213" i="23"/>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1" i="23"/>
  <c r="F272" i="23"/>
  <c r="F273" i="23"/>
  <c r="F274" i="23"/>
  <c r="F275" i="23"/>
  <c r="F276" i="23"/>
  <c r="F277" i="23"/>
  <c r="F278" i="23"/>
  <c r="F279" i="23"/>
  <c r="F280" i="23"/>
  <c r="F281" i="23"/>
  <c r="F282" i="23"/>
  <c r="F283" i="23"/>
  <c r="F284" i="23"/>
  <c r="F285" i="23"/>
  <c r="F286" i="23"/>
  <c r="F287" i="23"/>
  <c r="F288" i="23"/>
  <c r="F289" i="23"/>
  <c r="F290" i="23"/>
  <c r="F291" i="23"/>
  <c r="F292" i="23"/>
  <c r="F293" i="23"/>
  <c r="F294" i="23"/>
  <c r="F295" i="23"/>
  <c r="F296" i="23"/>
  <c r="F297" i="23"/>
  <c r="F298" i="23"/>
  <c r="F299" i="23"/>
  <c r="F300" i="23"/>
  <c r="F301" i="23"/>
  <c r="F302" i="23"/>
  <c r="F303" i="23"/>
  <c r="F304" i="23"/>
  <c r="F305" i="23"/>
  <c r="F306" i="23"/>
  <c r="F307" i="23"/>
  <c r="F308" i="23"/>
  <c r="F309" i="23"/>
  <c r="F310" i="23"/>
  <c r="F311" i="23"/>
  <c r="F211" i="23"/>
  <c r="AG11" i="3"/>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C6" i="7"/>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C5" i="7"/>
  <c r="D6" i="17"/>
  <c r="N3" i="7"/>
  <c r="N4" i="7"/>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B2" i="2"/>
  <c r="Y2" i="2"/>
  <c r="Q2" i="2"/>
  <c r="U2" i="2"/>
  <c r="AP11" i="3"/>
  <c r="AM13" i="3"/>
  <c r="AM14" i="3"/>
  <c r="AM15" i="3"/>
  <c r="AM23" i="3"/>
  <c r="AM24" i="3"/>
  <c r="AM25" i="3"/>
  <c r="AM26" i="3"/>
  <c r="AM27" i="3"/>
  <c r="AM28" i="3"/>
  <c r="AM29" i="3"/>
  <c r="AM30" i="3"/>
  <c r="AM31" i="3"/>
  <c r="AM32" i="3"/>
  <c r="AM34" i="3"/>
  <c r="AM35" i="3"/>
  <c r="AM36" i="3"/>
  <c r="AM37" i="3"/>
  <c r="AM38" i="3"/>
  <c r="AM39" i="3"/>
  <c r="AM40" i="3"/>
  <c r="AM42" i="3"/>
  <c r="AM43" i="3"/>
  <c r="AM44" i="3"/>
  <c r="AM45" i="3"/>
  <c r="AM46" i="3"/>
  <c r="AM47" i="3"/>
  <c r="AM48" i="3"/>
  <c r="AM50" i="3"/>
  <c r="AM51" i="3"/>
  <c r="AM52" i="3"/>
  <c r="AM53" i="3"/>
  <c r="AM54" i="3"/>
  <c r="AM55" i="3"/>
  <c r="AM56" i="3"/>
  <c r="AM58" i="3"/>
  <c r="AM59" i="3"/>
  <c r="AM60" i="3"/>
  <c r="AM61" i="3"/>
  <c r="AM62" i="3"/>
  <c r="AM63" i="3"/>
  <c r="AM64" i="3"/>
  <c r="AM66" i="3"/>
  <c r="AM67" i="3"/>
  <c r="AM68" i="3"/>
  <c r="AM69" i="3"/>
  <c r="AM70" i="3"/>
  <c r="AM71" i="3"/>
  <c r="AM72" i="3"/>
  <c r="AM74" i="3"/>
  <c r="AM75" i="3"/>
  <c r="AM76" i="3"/>
  <c r="AM77" i="3"/>
  <c r="AM78" i="3"/>
  <c r="AM79" i="3"/>
  <c r="AM80" i="3"/>
  <c r="AM82" i="3"/>
  <c r="AM83" i="3"/>
  <c r="AM84" i="3"/>
  <c r="AM85" i="3"/>
  <c r="AM86" i="3"/>
  <c r="AM87" i="3"/>
  <c r="AM88" i="3"/>
  <c r="AM90" i="3"/>
  <c r="AM91" i="3"/>
  <c r="AM92" i="3"/>
  <c r="AM93" i="3"/>
  <c r="AM94" i="3"/>
  <c r="AM95" i="3"/>
  <c r="AM96" i="3"/>
  <c r="AM98" i="3"/>
  <c r="AM99" i="3"/>
  <c r="AM100"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2" i="3"/>
  <c r="AH13" i="3"/>
  <c r="AH14" i="3"/>
  <c r="AH16" i="3"/>
  <c r="AH17" i="3"/>
  <c r="AB12" i="3"/>
  <c r="AB14" i="3"/>
  <c r="AB15"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1" i="3"/>
  <c r="F4" i="2"/>
  <c r="H4" i="2"/>
  <c r="AG13" i="3"/>
  <c r="J4" i="2"/>
  <c r="M4" i="2"/>
  <c r="P4" i="2"/>
  <c r="R4" i="2"/>
  <c r="S4" i="2"/>
  <c r="T4" i="2"/>
  <c r="V4" i="2"/>
  <c r="W4" i="2"/>
  <c r="X4" i="2"/>
  <c r="Z4" i="2"/>
  <c r="AA4" i="2"/>
  <c r="AB4" i="2"/>
  <c r="AC4" i="2"/>
  <c r="AD4" i="2"/>
  <c r="AE4" i="2"/>
  <c r="AF4" i="2"/>
  <c r="AG4" i="2"/>
  <c r="AH4" i="2"/>
  <c r="F6" i="2"/>
  <c r="H6" i="2"/>
  <c r="AG15" i="3"/>
  <c r="J6" i="2"/>
  <c r="M6" i="2"/>
  <c r="P6" i="2"/>
  <c r="R6" i="2"/>
  <c r="S6" i="2"/>
  <c r="T6" i="2"/>
  <c r="V6" i="2"/>
  <c r="W6" i="2"/>
  <c r="X6" i="2"/>
  <c r="Z6" i="2"/>
  <c r="AA6" i="2"/>
  <c r="AD6" i="2"/>
  <c r="AF6" i="2"/>
  <c r="AG6" i="2"/>
  <c r="AH6" i="2"/>
  <c r="F8" i="2"/>
  <c r="H8" i="2"/>
  <c r="AM17" i="3"/>
  <c r="J8" i="2"/>
  <c r="M8" i="2"/>
  <c r="P8" i="2"/>
  <c r="S8" i="2"/>
  <c r="T8" i="2"/>
  <c r="V8" i="2"/>
  <c r="W8" i="2"/>
  <c r="X8" i="2"/>
  <c r="Z8" i="2"/>
  <c r="AA8" i="2"/>
  <c r="AD8" i="2"/>
  <c r="AE8" i="2"/>
  <c r="AH8" i="2"/>
  <c r="T9" i="2"/>
  <c r="F10" i="2"/>
  <c r="H10" i="2"/>
  <c r="AM19" i="3"/>
  <c r="J10" i="2"/>
  <c r="M10" i="2"/>
  <c r="P10" i="2"/>
  <c r="S10" i="2"/>
  <c r="T10" i="2"/>
  <c r="V10" i="2"/>
  <c r="W10" i="2"/>
  <c r="X10" i="2"/>
  <c r="Z10" i="2"/>
  <c r="AA10" i="2"/>
  <c r="AB10" i="2"/>
  <c r="AD10" i="2"/>
  <c r="AE10" i="2"/>
  <c r="AF10" i="2"/>
  <c r="AH10" i="2"/>
  <c r="F11" i="2"/>
  <c r="F12" i="2"/>
  <c r="H12" i="2"/>
  <c r="AM21" i="3"/>
  <c r="J12" i="2"/>
  <c r="M12" i="2"/>
  <c r="P12" i="2"/>
  <c r="R12" i="2"/>
  <c r="S12" i="2"/>
  <c r="T12" i="2"/>
  <c r="V12" i="2"/>
  <c r="W12" i="2"/>
  <c r="X12" i="2"/>
  <c r="Z12" i="2"/>
  <c r="AA12" i="2"/>
  <c r="AB12" i="2"/>
  <c r="AC12" i="2"/>
  <c r="AD12" i="2"/>
  <c r="AE12" i="2"/>
  <c r="AF12" i="2"/>
  <c r="AG12" i="2"/>
  <c r="AH12" i="2"/>
  <c r="V13" i="2"/>
  <c r="F14" i="2"/>
  <c r="H14" i="2"/>
  <c r="J14" i="2"/>
  <c r="M14" i="2"/>
  <c r="P14" i="2"/>
  <c r="R14" i="2"/>
  <c r="S14" i="2"/>
  <c r="T14" i="2"/>
  <c r="V14" i="2"/>
  <c r="W14" i="2"/>
  <c r="X14" i="2"/>
  <c r="Z14" i="2"/>
  <c r="AA14" i="2"/>
  <c r="AB14" i="2"/>
  <c r="AC14" i="2"/>
  <c r="AD14" i="2"/>
  <c r="AE14" i="2"/>
  <c r="AF14" i="2"/>
  <c r="AG14" i="2"/>
  <c r="AH14" i="2"/>
  <c r="F15" i="2"/>
  <c r="H15" i="2"/>
  <c r="AG15" i="2"/>
  <c r="F16" i="2"/>
  <c r="H16" i="2"/>
  <c r="J16" i="2"/>
  <c r="M16" i="2"/>
  <c r="P16" i="2"/>
  <c r="R16" i="2"/>
  <c r="S16" i="2"/>
  <c r="T16" i="2"/>
  <c r="V16" i="2"/>
  <c r="W16" i="2"/>
  <c r="X16" i="2"/>
  <c r="Z16" i="2"/>
  <c r="AA16" i="2"/>
  <c r="AB16" i="2"/>
  <c r="AC16" i="2"/>
  <c r="AD16" i="2"/>
  <c r="AE16" i="2"/>
  <c r="AF16" i="2"/>
  <c r="AG16" i="2"/>
  <c r="AH16" i="2"/>
  <c r="J17" i="2"/>
  <c r="P17" i="2"/>
  <c r="T17" i="2"/>
  <c r="AB17" i="2"/>
  <c r="AF17" i="2"/>
  <c r="F18" i="2"/>
  <c r="H18" i="2"/>
  <c r="I18" i="2"/>
  <c r="J18" i="2"/>
  <c r="M18" i="2"/>
  <c r="P18" i="2"/>
  <c r="R18" i="2"/>
  <c r="S18" i="2"/>
  <c r="T18" i="2"/>
  <c r="V18" i="2"/>
  <c r="W18" i="2"/>
  <c r="X18" i="2"/>
  <c r="Z18" i="2"/>
  <c r="AA18" i="2"/>
  <c r="AB18" i="2"/>
  <c r="AC18" i="2"/>
  <c r="AD18" i="2"/>
  <c r="AE18" i="2"/>
  <c r="AF18" i="2"/>
  <c r="AG18" i="2"/>
  <c r="AH18" i="2"/>
  <c r="F19" i="2"/>
  <c r="S19" i="2"/>
  <c r="W19" i="2"/>
  <c r="AE19" i="2"/>
  <c r="F20" i="2"/>
  <c r="H20" i="2"/>
  <c r="I20" i="2"/>
  <c r="J20" i="2"/>
  <c r="M20" i="2"/>
  <c r="P20" i="2"/>
  <c r="R20" i="2"/>
  <c r="S20" i="2"/>
  <c r="T20" i="2"/>
  <c r="V20" i="2"/>
  <c r="W20" i="2"/>
  <c r="X20" i="2"/>
  <c r="Z20" i="2"/>
  <c r="AA20" i="2"/>
  <c r="AB20" i="2"/>
  <c r="AC20" i="2"/>
  <c r="AD20" i="2"/>
  <c r="AE20" i="2"/>
  <c r="AF20" i="2"/>
  <c r="AG20" i="2"/>
  <c r="AH20" i="2"/>
  <c r="M21" i="2"/>
  <c r="R21" i="2"/>
  <c r="V21" i="2"/>
  <c r="AD21" i="2"/>
  <c r="AH21" i="2"/>
  <c r="F22" i="2"/>
  <c r="H22" i="2"/>
  <c r="I22" i="2"/>
  <c r="J22" i="2"/>
  <c r="M22" i="2"/>
  <c r="P22" i="2"/>
  <c r="R22" i="2"/>
  <c r="S22" i="2"/>
  <c r="T22" i="2"/>
  <c r="V22" i="2"/>
  <c r="W22" i="2"/>
  <c r="X22" i="2"/>
  <c r="Z22" i="2"/>
  <c r="AA22" i="2"/>
  <c r="AB22" i="2"/>
  <c r="AC22" i="2"/>
  <c r="AD22" i="2"/>
  <c r="AE22" i="2"/>
  <c r="AF22" i="2"/>
  <c r="AG22" i="2"/>
  <c r="AH22" i="2"/>
  <c r="H23" i="2"/>
  <c r="AC23" i="2"/>
  <c r="AG23" i="2"/>
  <c r="F24" i="2"/>
  <c r="H24" i="2"/>
  <c r="I24" i="2"/>
  <c r="J24" i="2"/>
  <c r="M24" i="2"/>
  <c r="P24" i="2"/>
  <c r="R24" i="2"/>
  <c r="S24" i="2"/>
  <c r="T24" i="2"/>
  <c r="V24" i="2"/>
  <c r="W24" i="2"/>
  <c r="X24" i="2"/>
  <c r="Z24" i="2"/>
  <c r="AA24" i="2"/>
  <c r="AB24" i="2"/>
  <c r="AC24" i="2"/>
  <c r="AD24" i="2"/>
  <c r="AE24" i="2"/>
  <c r="AF24" i="2"/>
  <c r="AG24" i="2"/>
  <c r="AH24" i="2"/>
  <c r="J25" i="2"/>
  <c r="P25" i="2"/>
  <c r="T25" i="2"/>
  <c r="AB25" i="2"/>
  <c r="AF25" i="2"/>
  <c r="F26" i="2"/>
  <c r="H26" i="2"/>
  <c r="I26" i="2"/>
  <c r="J26" i="2"/>
  <c r="M26" i="2"/>
  <c r="P26" i="2"/>
  <c r="R26" i="2"/>
  <c r="S26" i="2"/>
  <c r="T26" i="2"/>
  <c r="V26" i="2"/>
  <c r="W26" i="2"/>
  <c r="X26" i="2"/>
  <c r="Z26" i="2"/>
  <c r="AA26" i="2"/>
  <c r="AB26" i="2"/>
  <c r="AC26" i="2"/>
  <c r="AD26" i="2"/>
  <c r="AE26" i="2"/>
  <c r="AF26" i="2"/>
  <c r="AG26" i="2"/>
  <c r="AH26" i="2"/>
  <c r="F27" i="2"/>
  <c r="S27" i="2"/>
  <c r="W27" i="2"/>
  <c r="AA27" i="2"/>
  <c r="AE27" i="2"/>
  <c r="F28" i="2"/>
  <c r="H28" i="2"/>
  <c r="I28" i="2"/>
  <c r="J28" i="2"/>
  <c r="M28" i="2"/>
  <c r="P28" i="2"/>
  <c r="R28" i="2"/>
  <c r="S28" i="2"/>
  <c r="T28" i="2"/>
  <c r="V28" i="2"/>
  <c r="W28" i="2"/>
  <c r="X28" i="2"/>
  <c r="Z28" i="2"/>
  <c r="AA28" i="2"/>
  <c r="AB28" i="2"/>
  <c r="AC28" i="2"/>
  <c r="AD28" i="2"/>
  <c r="AE28" i="2"/>
  <c r="AF28" i="2"/>
  <c r="AG28" i="2"/>
  <c r="AH28" i="2"/>
  <c r="H29" i="2"/>
  <c r="M29" i="2"/>
  <c r="R29" i="2"/>
  <c r="V29" i="2"/>
  <c r="Z29" i="2"/>
  <c r="AD29" i="2"/>
  <c r="AH29" i="2"/>
  <c r="F30" i="2"/>
  <c r="H30" i="2"/>
  <c r="I30" i="2"/>
  <c r="J30" i="2"/>
  <c r="M30" i="2"/>
  <c r="P30" i="2"/>
  <c r="R30" i="2"/>
  <c r="S30" i="2"/>
  <c r="T30" i="2"/>
  <c r="V30" i="2"/>
  <c r="W30" i="2"/>
  <c r="X30" i="2"/>
  <c r="Z30" i="2"/>
  <c r="AA30" i="2"/>
  <c r="AB30" i="2"/>
  <c r="AC30" i="2"/>
  <c r="AD30" i="2"/>
  <c r="AE30" i="2"/>
  <c r="AF30" i="2"/>
  <c r="AG30" i="2"/>
  <c r="AH30" i="2"/>
  <c r="F31" i="2"/>
  <c r="H31" i="2"/>
  <c r="J31" i="2"/>
  <c r="P31" i="2"/>
  <c r="S31" i="2"/>
  <c r="T31" i="2"/>
  <c r="V31" i="2"/>
  <c r="W31" i="2"/>
  <c r="X31" i="2"/>
  <c r="Z31" i="2"/>
  <c r="AA31" i="2"/>
  <c r="AB31" i="2"/>
  <c r="AC31" i="2"/>
  <c r="AD31" i="2"/>
  <c r="AE31" i="2"/>
  <c r="AF31" i="2"/>
  <c r="AG31" i="2"/>
  <c r="AH31" i="2"/>
  <c r="F32" i="2"/>
  <c r="H32" i="2"/>
  <c r="I32" i="2"/>
  <c r="J32" i="2"/>
  <c r="M32" i="2"/>
  <c r="P32" i="2"/>
  <c r="R32" i="2"/>
  <c r="S32" i="2"/>
  <c r="T32" i="2"/>
  <c r="V32" i="2"/>
  <c r="W32" i="2"/>
  <c r="X32" i="2"/>
  <c r="Z32" i="2"/>
  <c r="AA32" i="2"/>
  <c r="AB32" i="2"/>
  <c r="AC32" i="2"/>
  <c r="AD32" i="2"/>
  <c r="AE32" i="2"/>
  <c r="AF32" i="2"/>
  <c r="AG32" i="2"/>
  <c r="AH32" i="2"/>
  <c r="F33" i="2"/>
  <c r="H33" i="2"/>
  <c r="I33" i="2"/>
  <c r="J33" i="2"/>
  <c r="M33" i="2"/>
  <c r="P33" i="2"/>
  <c r="R33" i="2"/>
  <c r="S33" i="2"/>
  <c r="T33" i="2"/>
  <c r="V33" i="2"/>
  <c r="W33" i="2"/>
  <c r="X33" i="2"/>
  <c r="Z33" i="2"/>
  <c r="AA33" i="2"/>
  <c r="AB33" i="2"/>
  <c r="AC33" i="2"/>
  <c r="AD33" i="2"/>
  <c r="AE33" i="2"/>
  <c r="AF33" i="2"/>
  <c r="AG33" i="2"/>
  <c r="AH33" i="2"/>
  <c r="F34" i="2"/>
  <c r="H34" i="2"/>
  <c r="I34" i="2"/>
  <c r="J34" i="2"/>
  <c r="M34" i="2"/>
  <c r="P34" i="2"/>
  <c r="R34" i="2"/>
  <c r="S34" i="2"/>
  <c r="T34" i="2"/>
  <c r="V34" i="2"/>
  <c r="W34" i="2"/>
  <c r="X34" i="2"/>
  <c r="Z34" i="2"/>
  <c r="AA34" i="2"/>
  <c r="AB34" i="2"/>
  <c r="AC34" i="2"/>
  <c r="AD34" i="2"/>
  <c r="AE34" i="2"/>
  <c r="AF34" i="2"/>
  <c r="AG34" i="2"/>
  <c r="AH34" i="2"/>
  <c r="F35" i="2"/>
  <c r="H35" i="2"/>
  <c r="I35" i="2"/>
  <c r="J35" i="2"/>
  <c r="M35" i="2"/>
  <c r="P35" i="2"/>
  <c r="R35" i="2"/>
  <c r="S35" i="2"/>
  <c r="T35" i="2"/>
  <c r="V35" i="2"/>
  <c r="W35" i="2"/>
  <c r="X35" i="2"/>
  <c r="Z35" i="2"/>
  <c r="AA35" i="2"/>
  <c r="AB35" i="2"/>
  <c r="AC35" i="2"/>
  <c r="AD35" i="2"/>
  <c r="AE35" i="2"/>
  <c r="AF35" i="2"/>
  <c r="AG35" i="2"/>
  <c r="AH35" i="2"/>
  <c r="F36" i="2"/>
  <c r="H36" i="2"/>
  <c r="I36" i="2"/>
  <c r="J36" i="2"/>
  <c r="M36" i="2"/>
  <c r="P36" i="2"/>
  <c r="R36" i="2"/>
  <c r="S36" i="2"/>
  <c r="T36" i="2"/>
  <c r="V36" i="2"/>
  <c r="W36" i="2"/>
  <c r="X36" i="2"/>
  <c r="Z36" i="2"/>
  <c r="AA36" i="2"/>
  <c r="AB36" i="2"/>
  <c r="AC36" i="2"/>
  <c r="AD36" i="2"/>
  <c r="AE36" i="2"/>
  <c r="AF36" i="2"/>
  <c r="AG36" i="2"/>
  <c r="AH36" i="2"/>
  <c r="F37" i="2"/>
  <c r="H37" i="2"/>
  <c r="I37" i="2"/>
  <c r="J37" i="2"/>
  <c r="M37" i="2"/>
  <c r="P37" i="2"/>
  <c r="R37" i="2"/>
  <c r="S37" i="2"/>
  <c r="T37" i="2"/>
  <c r="V37" i="2"/>
  <c r="W37" i="2"/>
  <c r="X37" i="2"/>
  <c r="Z37" i="2"/>
  <c r="AA37" i="2"/>
  <c r="AB37" i="2"/>
  <c r="AC37" i="2"/>
  <c r="AD37" i="2"/>
  <c r="AE37" i="2"/>
  <c r="AF37" i="2"/>
  <c r="AG37" i="2"/>
  <c r="AH37" i="2"/>
  <c r="F38" i="2"/>
  <c r="H38" i="2"/>
  <c r="I38" i="2"/>
  <c r="J38" i="2"/>
  <c r="M38" i="2"/>
  <c r="P38" i="2"/>
  <c r="R38" i="2"/>
  <c r="S38" i="2"/>
  <c r="T38" i="2"/>
  <c r="V38" i="2"/>
  <c r="W38" i="2"/>
  <c r="X38" i="2"/>
  <c r="Z38" i="2"/>
  <c r="AA38" i="2"/>
  <c r="AB38" i="2"/>
  <c r="AC38" i="2"/>
  <c r="AD38" i="2"/>
  <c r="AE38" i="2"/>
  <c r="AF38" i="2"/>
  <c r="AG38" i="2"/>
  <c r="AH38" i="2"/>
  <c r="F39" i="2"/>
  <c r="H39" i="2"/>
  <c r="I39" i="2"/>
  <c r="J39" i="2"/>
  <c r="M39" i="2"/>
  <c r="P39" i="2"/>
  <c r="R39" i="2"/>
  <c r="S39" i="2"/>
  <c r="T39" i="2"/>
  <c r="V39" i="2"/>
  <c r="W39" i="2"/>
  <c r="X39" i="2"/>
  <c r="Z39" i="2"/>
  <c r="AA39" i="2"/>
  <c r="AB39" i="2"/>
  <c r="AC39" i="2"/>
  <c r="AD39" i="2"/>
  <c r="AE39" i="2"/>
  <c r="AF39" i="2"/>
  <c r="AG39" i="2"/>
  <c r="AH39" i="2"/>
  <c r="F40" i="2"/>
  <c r="H40" i="2"/>
  <c r="I40" i="2"/>
  <c r="J40" i="2"/>
  <c r="M40" i="2"/>
  <c r="P40" i="2"/>
  <c r="R40" i="2"/>
  <c r="S40" i="2"/>
  <c r="T40" i="2"/>
  <c r="V40" i="2"/>
  <c r="W40" i="2"/>
  <c r="X40" i="2"/>
  <c r="Z40" i="2"/>
  <c r="AA40" i="2"/>
  <c r="AB40" i="2"/>
  <c r="AC40" i="2"/>
  <c r="AD40" i="2"/>
  <c r="AE40" i="2"/>
  <c r="AF40" i="2"/>
  <c r="AG40" i="2"/>
  <c r="AH40" i="2"/>
  <c r="F41" i="2"/>
  <c r="H41" i="2"/>
  <c r="I41" i="2"/>
  <c r="J41" i="2"/>
  <c r="M41" i="2"/>
  <c r="P41" i="2"/>
  <c r="R41" i="2"/>
  <c r="S41" i="2"/>
  <c r="T41" i="2"/>
  <c r="V41" i="2"/>
  <c r="W41" i="2"/>
  <c r="X41" i="2"/>
  <c r="Z41" i="2"/>
  <c r="AA41" i="2"/>
  <c r="AB41" i="2"/>
  <c r="AC41" i="2"/>
  <c r="AD41" i="2"/>
  <c r="AE41" i="2"/>
  <c r="AF41" i="2"/>
  <c r="AG41" i="2"/>
  <c r="AH41" i="2"/>
  <c r="F42" i="2"/>
  <c r="H42" i="2"/>
  <c r="I42" i="2"/>
  <c r="J42" i="2"/>
  <c r="M42" i="2"/>
  <c r="P42" i="2"/>
  <c r="R42" i="2"/>
  <c r="S42" i="2"/>
  <c r="T42" i="2"/>
  <c r="V42" i="2"/>
  <c r="W42" i="2"/>
  <c r="X42" i="2"/>
  <c r="Z42" i="2"/>
  <c r="AA42" i="2"/>
  <c r="AB42" i="2"/>
  <c r="AC42" i="2"/>
  <c r="AD42" i="2"/>
  <c r="AE42" i="2"/>
  <c r="AF42" i="2"/>
  <c r="AG42" i="2"/>
  <c r="AH42" i="2"/>
  <c r="F43" i="2"/>
  <c r="H43" i="2"/>
  <c r="I43" i="2"/>
  <c r="J43" i="2"/>
  <c r="M43" i="2"/>
  <c r="P43" i="2"/>
  <c r="R43" i="2"/>
  <c r="S43" i="2"/>
  <c r="T43" i="2"/>
  <c r="V43" i="2"/>
  <c r="W43" i="2"/>
  <c r="X43" i="2"/>
  <c r="Z43" i="2"/>
  <c r="AA43" i="2"/>
  <c r="AB43" i="2"/>
  <c r="AC43" i="2"/>
  <c r="AD43" i="2"/>
  <c r="AE43" i="2"/>
  <c r="AF43" i="2"/>
  <c r="AG43" i="2"/>
  <c r="AH43" i="2"/>
  <c r="F44" i="2"/>
  <c r="H44" i="2"/>
  <c r="I44" i="2"/>
  <c r="J44" i="2"/>
  <c r="M44" i="2"/>
  <c r="P44" i="2"/>
  <c r="R44" i="2"/>
  <c r="S44" i="2"/>
  <c r="T44" i="2"/>
  <c r="V44" i="2"/>
  <c r="W44" i="2"/>
  <c r="X44" i="2"/>
  <c r="Z44" i="2"/>
  <c r="AA44" i="2"/>
  <c r="AB44" i="2"/>
  <c r="AC44" i="2"/>
  <c r="AD44" i="2"/>
  <c r="AE44" i="2"/>
  <c r="AF44" i="2"/>
  <c r="AG44" i="2"/>
  <c r="AH44" i="2"/>
  <c r="F45" i="2"/>
  <c r="H45" i="2"/>
  <c r="I45" i="2"/>
  <c r="J45" i="2"/>
  <c r="M45" i="2"/>
  <c r="P45" i="2"/>
  <c r="R45" i="2"/>
  <c r="S45" i="2"/>
  <c r="T45" i="2"/>
  <c r="V45" i="2"/>
  <c r="W45" i="2"/>
  <c r="X45" i="2"/>
  <c r="Z45" i="2"/>
  <c r="AA45" i="2"/>
  <c r="AB45" i="2"/>
  <c r="AC45" i="2"/>
  <c r="AD45" i="2"/>
  <c r="AE45" i="2"/>
  <c r="AF45" i="2"/>
  <c r="AG45" i="2"/>
  <c r="AH45" i="2"/>
  <c r="F46" i="2"/>
  <c r="H46" i="2"/>
  <c r="I46" i="2"/>
  <c r="J46" i="2"/>
  <c r="M46" i="2"/>
  <c r="P46" i="2"/>
  <c r="R46" i="2"/>
  <c r="S46" i="2"/>
  <c r="T46" i="2"/>
  <c r="V46" i="2"/>
  <c r="W46" i="2"/>
  <c r="X46" i="2"/>
  <c r="Z46" i="2"/>
  <c r="AA46" i="2"/>
  <c r="AB46" i="2"/>
  <c r="AC46" i="2"/>
  <c r="AD46" i="2"/>
  <c r="AE46" i="2"/>
  <c r="AF46" i="2"/>
  <c r="AG46" i="2"/>
  <c r="AH46" i="2"/>
  <c r="F47" i="2"/>
  <c r="H47" i="2"/>
  <c r="I47" i="2"/>
  <c r="J47" i="2"/>
  <c r="M47" i="2"/>
  <c r="P47" i="2"/>
  <c r="R47" i="2"/>
  <c r="S47" i="2"/>
  <c r="T47" i="2"/>
  <c r="V47" i="2"/>
  <c r="W47" i="2"/>
  <c r="X47" i="2"/>
  <c r="Z47" i="2"/>
  <c r="AA47" i="2"/>
  <c r="AB47" i="2"/>
  <c r="AC47" i="2"/>
  <c r="AD47" i="2"/>
  <c r="AE47" i="2"/>
  <c r="AF47" i="2"/>
  <c r="AG47" i="2"/>
  <c r="AH47" i="2"/>
  <c r="F48" i="2"/>
  <c r="H48" i="2"/>
  <c r="I48" i="2"/>
  <c r="J48" i="2"/>
  <c r="M48" i="2"/>
  <c r="P48" i="2"/>
  <c r="R48" i="2"/>
  <c r="S48" i="2"/>
  <c r="T48" i="2"/>
  <c r="V48" i="2"/>
  <c r="W48" i="2"/>
  <c r="X48" i="2"/>
  <c r="Z48" i="2"/>
  <c r="AA48" i="2"/>
  <c r="AB48" i="2"/>
  <c r="AC48" i="2"/>
  <c r="AD48" i="2"/>
  <c r="AE48" i="2"/>
  <c r="AF48" i="2"/>
  <c r="AG48" i="2"/>
  <c r="AH48" i="2"/>
  <c r="F49" i="2"/>
  <c r="H49" i="2"/>
  <c r="I49" i="2"/>
  <c r="J49" i="2"/>
  <c r="M49" i="2"/>
  <c r="P49" i="2"/>
  <c r="R49" i="2"/>
  <c r="S49" i="2"/>
  <c r="T49" i="2"/>
  <c r="V49" i="2"/>
  <c r="W49" i="2"/>
  <c r="X49" i="2"/>
  <c r="Z49" i="2"/>
  <c r="AA49" i="2"/>
  <c r="AB49" i="2"/>
  <c r="AC49" i="2"/>
  <c r="AD49" i="2"/>
  <c r="AE49" i="2"/>
  <c r="AF49" i="2"/>
  <c r="AG49" i="2"/>
  <c r="AH49" i="2"/>
  <c r="F50" i="2"/>
  <c r="H50" i="2"/>
  <c r="I50" i="2"/>
  <c r="J50" i="2"/>
  <c r="M50" i="2"/>
  <c r="P50" i="2"/>
  <c r="R50" i="2"/>
  <c r="S50" i="2"/>
  <c r="T50" i="2"/>
  <c r="V50" i="2"/>
  <c r="W50" i="2"/>
  <c r="X50" i="2"/>
  <c r="Z50" i="2"/>
  <c r="AA50" i="2"/>
  <c r="AB50" i="2"/>
  <c r="AC50" i="2"/>
  <c r="AD50" i="2"/>
  <c r="AE50" i="2"/>
  <c r="AF50" i="2"/>
  <c r="AG50" i="2"/>
  <c r="AH50" i="2"/>
  <c r="F51" i="2"/>
  <c r="H51" i="2"/>
  <c r="I51" i="2"/>
  <c r="J51" i="2"/>
  <c r="M51" i="2"/>
  <c r="P51" i="2"/>
  <c r="R51" i="2"/>
  <c r="S51" i="2"/>
  <c r="T51" i="2"/>
  <c r="V51" i="2"/>
  <c r="W51" i="2"/>
  <c r="X51" i="2"/>
  <c r="Z51" i="2"/>
  <c r="AA51" i="2"/>
  <c r="AB51" i="2"/>
  <c r="AC51" i="2"/>
  <c r="AD51" i="2"/>
  <c r="AE51" i="2"/>
  <c r="AF51" i="2"/>
  <c r="AG51" i="2"/>
  <c r="AH51" i="2"/>
  <c r="F52" i="2"/>
  <c r="H52" i="2"/>
  <c r="I52" i="2"/>
  <c r="J52" i="2"/>
  <c r="M52" i="2"/>
  <c r="P52" i="2"/>
  <c r="R52" i="2"/>
  <c r="S52" i="2"/>
  <c r="T52" i="2"/>
  <c r="V52" i="2"/>
  <c r="W52" i="2"/>
  <c r="X52" i="2"/>
  <c r="Z52" i="2"/>
  <c r="AA52" i="2"/>
  <c r="AB52" i="2"/>
  <c r="AC52" i="2"/>
  <c r="AD52" i="2"/>
  <c r="AE52" i="2"/>
  <c r="AF52" i="2"/>
  <c r="AG52" i="2"/>
  <c r="AH52" i="2"/>
  <c r="F53" i="2"/>
  <c r="H53" i="2"/>
  <c r="I53" i="2"/>
  <c r="J53" i="2"/>
  <c r="M53" i="2"/>
  <c r="P53" i="2"/>
  <c r="R53" i="2"/>
  <c r="S53" i="2"/>
  <c r="T53" i="2"/>
  <c r="V53" i="2"/>
  <c r="W53" i="2"/>
  <c r="X53" i="2"/>
  <c r="Z53" i="2"/>
  <c r="AA53" i="2"/>
  <c r="AB53" i="2"/>
  <c r="AC53" i="2"/>
  <c r="AD53" i="2"/>
  <c r="AE53" i="2"/>
  <c r="AF53" i="2"/>
  <c r="AG53" i="2"/>
  <c r="AH53" i="2"/>
  <c r="F54" i="2"/>
  <c r="H54" i="2"/>
  <c r="I54" i="2"/>
  <c r="J54" i="2"/>
  <c r="M54" i="2"/>
  <c r="P54" i="2"/>
  <c r="R54" i="2"/>
  <c r="S54" i="2"/>
  <c r="T54" i="2"/>
  <c r="V54" i="2"/>
  <c r="W54" i="2"/>
  <c r="X54" i="2"/>
  <c r="Z54" i="2"/>
  <c r="AA54" i="2"/>
  <c r="AB54" i="2"/>
  <c r="AC54" i="2"/>
  <c r="AD54" i="2"/>
  <c r="AE54" i="2"/>
  <c r="AF54" i="2"/>
  <c r="AG54" i="2"/>
  <c r="AH54" i="2"/>
  <c r="F55" i="2"/>
  <c r="H55" i="2"/>
  <c r="I55" i="2"/>
  <c r="J55" i="2"/>
  <c r="M55" i="2"/>
  <c r="P55" i="2"/>
  <c r="R55" i="2"/>
  <c r="S55" i="2"/>
  <c r="T55" i="2"/>
  <c r="V55" i="2"/>
  <c r="W55" i="2"/>
  <c r="X55" i="2"/>
  <c r="Z55" i="2"/>
  <c r="AA55" i="2"/>
  <c r="AB55" i="2"/>
  <c r="AC55" i="2"/>
  <c r="AD55" i="2"/>
  <c r="AE55" i="2"/>
  <c r="AF55" i="2"/>
  <c r="AG55" i="2"/>
  <c r="AH55" i="2"/>
  <c r="F56" i="2"/>
  <c r="H56" i="2"/>
  <c r="I56" i="2"/>
  <c r="J56" i="2"/>
  <c r="M56" i="2"/>
  <c r="P56" i="2"/>
  <c r="R56" i="2"/>
  <c r="S56" i="2"/>
  <c r="T56" i="2"/>
  <c r="V56" i="2"/>
  <c r="W56" i="2"/>
  <c r="X56" i="2"/>
  <c r="Z56" i="2"/>
  <c r="AA56" i="2"/>
  <c r="AB56" i="2"/>
  <c r="AC56" i="2"/>
  <c r="AD56" i="2"/>
  <c r="AE56" i="2"/>
  <c r="AF56" i="2"/>
  <c r="AG56" i="2"/>
  <c r="AH56" i="2"/>
  <c r="F57" i="2"/>
  <c r="H57" i="2"/>
  <c r="I57" i="2"/>
  <c r="J57" i="2"/>
  <c r="M57" i="2"/>
  <c r="P57" i="2"/>
  <c r="R57" i="2"/>
  <c r="S57" i="2"/>
  <c r="T57" i="2"/>
  <c r="V57" i="2"/>
  <c r="W57" i="2"/>
  <c r="X57" i="2"/>
  <c r="Z57" i="2"/>
  <c r="AA57" i="2"/>
  <c r="AB57" i="2"/>
  <c r="AC57" i="2"/>
  <c r="AD57" i="2"/>
  <c r="AE57" i="2"/>
  <c r="AF57" i="2"/>
  <c r="AG57" i="2"/>
  <c r="AH57" i="2"/>
  <c r="F58" i="2"/>
  <c r="H58" i="2"/>
  <c r="I58" i="2"/>
  <c r="J58" i="2"/>
  <c r="M58" i="2"/>
  <c r="P58" i="2"/>
  <c r="R58" i="2"/>
  <c r="S58" i="2"/>
  <c r="T58" i="2"/>
  <c r="V58" i="2"/>
  <c r="W58" i="2"/>
  <c r="X58" i="2"/>
  <c r="Z58" i="2"/>
  <c r="AA58" i="2"/>
  <c r="AB58" i="2"/>
  <c r="AC58" i="2"/>
  <c r="AD58" i="2"/>
  <c r="AE58" i="2"/>
  <c r="AF58" i="2"/>
  <c r="AG58" i="2"/>
  <c r="AH58" i="2"/>
  <c r="F59" i="2"/>
  <c r="H59" i="2"/>
  <c r="I59" i="2"/>
  <c r="J59" i="2"/>
  <c r="M59" i="2"/>
  <c r="P59" i="2"/>
  <c r="R59" i="2"/>
  <c r="S59" i="2"/>
  <c r="T59" i="2"/>
  <c r="V59" i="2"/>
  <c r="W59" i="2"/>
  <c r="X59" i="2"/>
  <c r="Z59" i="2"/>
  <c r="AA59" i="2"/>
  <c r="AB59" i="2"/>
  <c r="AC59" i="2"/>
  <c r="AD59" i="2"/>
  <c r="AE59" i="2"/>
  <c r="AF59" i="2"/>
  <c r="AG59" i="2"/>
  <c r="AH59" i="2"/>
  <c r="F60" i="2"/>
  <c r="H60" i="2"/>
  <c r="I60" i="2"/>
  <c r="J60" i="2"/>
  <c r="M60" i="2"/>
  <c r="P60" i="2"/>
  <c r="R60" i="2"/>
  <c r="S60" i="2"/>
  <c r="T60" i="2"/>
  <c r="V60" i="2"/>
  <c r="W60" i="2"/>
  <c r="X60" i="2"/>
  <c r="Z60" i="2"/>
  <c r="AA60" i="2"/>
  <c r="AB60" i="2"/>
  <c r="AC60" i="2"/>
  <c r="AD60" i="2"/>
  <c r="AE60" i="2"/>
  <c r="AF60" i="2"/>
  <c r="AG60" i="2"/>
  <c r="AH60" i="2"/>
  <c r="F61" i="2"/>
  <c r="H61" i="2"/>
  <c r="I61" i="2"/>
  <c r="J61" i="2"/>
  <c r="M61" i="2"/>
  <c r="P61" i="2"/>
  <c r="R61" i="2"/>
  <c r="S61" i="2"/>
  <c r="T61" i="2"/>
  <c r="V61" i="2"/>
  <c r="W61" i="2"/>
  <c r="X61" i="2"/>
  <c r="Z61" i="2"/>
  <c r="AA61" i="2"/>
  <c r="AB61" i="2"/>
  <c r="AC61" i="2"/>
  <c r="AD61" i="2"/>
  <c r="AE61" i="2"/>
  <c r="AF61" i="2"/>
  <c r="AG61" i="2"/>
  <c r="AH61" i="2"/>
  <c r="F62" i="2"/>
  <c r="H62" i="2"/>
  <c r="I62" i="2"/>
  <c r="J62" i="2"/>
  <c r="M62" i="2"/>
  <c r="P62" i="2"/>
  <c r="R62" i="2"/>
  <c r="S62" i="2"/>
  <c r="T62" i="2"/>
  <c r="V62" i="2"/>
  <c r="W62" i="2"/>
  <c r="X62" i="2"/>
  <c r="Z62" i="2"/>
  <c r="AA62" i="2"/>
  <c r="AB62" i="2"/>
  <c r="AC62" i="2"/>
  <c r="AD62" i="2"/>
  <c r="AE62" i="2"/>
  <c r="AF62" i="2"/>
  <c r="AG62" i="2"/>
  <c r="AH62" i="2"/>
  <c r="F63" i="2"/>
  <c r="H63" i="2"/>
  <c r="I63" i="2"/>
  <c r="J63" i="2"/>
  <c r="M63" i="2"/>
  <c r="P63" i="2"/>
  <c r="R63" i="2"/>
  <c r="S63" i="2"/>
  <c r="T63" i="2"/>
  <c r="V63" i="2"/>
  <c r="W63" i="2"/>
  <c r="X63" i="2"/>
  <c r="Z63" i="2"/>
  <c r="AA63" i="2"/>
  <c r="AB63" i="2"/>
  <c r="AC63" i="2"/>
  <c r="AD63" i="2"/>
  <c r="AE63" i="2"/>
  <c r="AF63" i="2"/>
  <c r="AG63" i="2"/>
  <c r="AH63" i="2"/>
  <c r="F64" i="2"/>
  <c r="H64" i="2"/>
  <c r="I64" i="2"/>
  <c r="J64" i="2"/>
  <c r="M64" i="2"/>
  <c r="P64" i="2"/>
  <c r="R64" i="2"/>
  <c r="S64" i="2"/>
  <c r="T64" i="2"/>
  <c r="V64" i="2"/>
  <c r="W64" i="2"/>
  <c r="X64" i="2"/>
  <c r="Z64" i="2"/>
  <c r="AA64" i="2"/>
  <c r="AB64" i="2"/>
  <c r="AC64" i="2"/>
  <c r="AD64" i="2"/>
  <c r="AE64" i="2"/>
  <c r="AF64" i="2"/>
  <c r="AG64" i="2"/>
  <c r="AH64" i="2"/>
  <c r="F65" i="2"/>
  <c r="H65" i="2"/>
  <c r="I65" i="2"/>
  <c r="J65" i="2"/>
  <c r="M65" i="2"/>
  <c r="P65" i="2"/>
  <c r="R65" i="2"/>
  <c r="S65" i="2"/>
  <c r="T65" i="2"/>
  <c r="V65" i="2"/>
  <c r="W65" i="2"/>
  <c r="X65" i="2"/>
  <c r="Z65" i="2"/>
  <c r="AA65" i="2"/>
  <c r="AB65" i="2"/>
  <c r="AC65" i="2"/>
  <c r="AD65" i="2"/>
  <c r="AE65" i="2"/>
  <c r="AF65" i="2"/>
  <c r="AG65" i="2"/>
  <c r="AH65" i="2"/>
  <c r="F66" i="2"/>
  <c r="H66" i="2"/>
  <c r="I66" i="2"/>
  <c r="J66" i="2"/>
  <c r="M66" i="2"/>
  <c r="P66" i="2"/>
  <c r="R66" i="2"/>
  <c r="S66" i="2"/>
  <c r="T66" i="2"/>
  <c r="V66" i="2"/>
  <c r="W66" i="2"/>
  <c r="X66" i="2"/>
  <c r="Z66" i="2"/>
  <c r="AA66" i="2"/>
  <c r="AB66" i="2"/>
  <c r="AC66" i="2"/>
  <c r="AD66" i="2"/>
  <c r="AE66" i="2"/>
  <c r="AF66" i="2"/>
  <c r="AG66" i="2"/>
  <c r="AH66" i="2"/>
  <c r="F67" i="2"/>
  <c r="H67" i="2"/>
  <c r="I67" i="2"/>
  <c r="J67" i="2"/>
  <c r="M67" i="2"/>
  <c r="P67" i="2"/>
  <c r="R67" i="2"/>
  <c r="S67" i="2"/>
  <c r="T67" i="2"/>
  <c r="V67" i="2"/>
  <c r="W67" i="2"/>
  <c r="X67" i="2"/>
  <c r="Z67" i="2"/>
  <c r="AA67" i="2"/>
  <c r="AB67" i="2"/>
  <c r="AC67" i="2"/>
  <c r="AD67" i="2"/>
  <c r="AE67" i="2"/>
  <c r="AF67" i="2"/>
  <c r="AG67" i="2"/>
  <c r="AH67" i="2"/>
  <c r="F68" i="2"/>
  <c r="H68" i="2"/>
  <c r="I68" i="2"/>
  <c r="J68" i="2"/>
  <c r="M68" i="2"/>
  <c r="P68" i="2"/>
  <c r="R68" i="2"/>
  <c r="S68" i="2"/>
  <c r="T68" i="2"/>
  <c r="V68" i="2"/>
  <c r="W68" i="2"/>
  <c r="X68" i="2"/>
  <c r="Z68" i="2"/>
  <c r="AA68" i="2"/>
  <c r="AB68" i="2"/>
  <c r="AC68" i="2"/>
  <c r="AD68" i="2"/>
  <c r="AE68" i="2"/>
  <c r="AF68" i="2"/>
  <c r="AG68" i="2"/>
  <c r="AH68" i="2"/>
  <c r="F69" i="2"/>
  <c r="H69" i="2"/>
  <c r="I69" i="2"/>
  <c r="J69" i="2"/>
  <c r="M69" i="2"/>
  <c r="P69" i="2"/>
  <c r="R69" i="2"/>
  <c r="S69" i="2"/>
  <c r="T69" i="2"/>
  <c r="V69" i="2"/>
  <c r="W69" i="2"/>
  <c r="X69" i="2"/>
  <c r="Z69" i="2"/>
  <c r="AA69" i="2"/>
  <c r="AB69" i="2"/>
  <c r="AC69" i="2"/>
  <c r="AD69" i="2"/>
  <c r="AE69" i="2"/>
  <c r="AF69" i="2"/>
  <c r="AG69" i="2"/>
  <c r="AH69" i="2"/>
  <c r="F70" i="2"/>
  <c r="H70" i="2"/>
  <c r="I70" i="2"/>
  <c r="J70" i="2"/>
  <c r="M70" i="2"/>
  <c r="P70" i="2"/>
  <c r="R70" i="2"/>
  <c r="S70" i="2"/>
  <c r="T70" i="2"/>
  <c r="V70" i="2"/>
  <c r="W70" i="2"/>
  <c r="X70" i="2"/>
  <c r="Z70" i="2"/>
  <c r="AA70" i="2"/>
  <c r="AB70" i="2"/>
  <c r="AC70" i="2"/>
  <c r="AD70" i="2"/>
  <c r="AE70" i="2"/>
  <c r="AF70" i="2"/>
  <c r="AG70" i="2"/>
  <c r="AH70" i="2"/>
  <c r="F71" i="2"/>
  <c r="H71" i="2"/>
  <c r="I71" i="2"/>
  <c r="J71" i="2"/>
  <c r="M71" i="2"/>
  <c r="P71" i="2"/>
  <c r="R71" i="2"/>
  <c r="S71" i="2"/>
  <c r="T71" i="2"/>
  <c r="V71" i="2"/>
  <c r="W71" i="2"/>
  <c r="X71" i="2"/>
  <c r="Z71" i="2"/>
  <c r="AA71" i="2"/>
  <c r="AB71" i="2"/>
  <c r="AC71" i="2"/>
  <c r="AD71" i="2"/>
  <c r="AE71" i="2"/>
  <c r="AF71" i="2"/>
  <c r="AG71" i="2"/>
  <c r="AH71" i="2"/>
  <c r="F72" i="2"/>
  <c r="H72" i="2"/>
  <c r="I72" i="2"/>
  <c r="J72" i="2"/>
  <c r="M72" i="2"/>
  <c r="P72" i="2"/>
  <c r="R72" i="2"/>
  <c r="S72" i="2"/>
  <c r="T72" i="2"/>
  <c r="V72" i="2"/>
  <c r="W72" i="2"/>
  <c r="X72" i="2"/>
  <c r="Z72" i="2"/>
  <c r="AA72" i="2"/>
  <c r="AB72" i="2"/>
  <c r="AC72" i="2"/>
  <c r="AD72" i="2"/>
  <c r="AE72" i="2"/>
  <c r="AF72" i="2"/>
  <c r="AG72" i="2"/>
  <c r="AH72" i="2"/>
  <c r="F73" i="2"/>
  <c r="H73" i="2"/>
  <c r="I73" i="2"/>
  <c r="J73" i="2"/>
  <c r="M73" i="2"/>
  <c r="P73" i="2"/>
  <c r="R73" i="2"/>
  <c r="S73" i="2"/>
  <c r="T73" i="2"/>
  <c r="V73" i="2"/>
  <c r="W73" i="2"/>
  <c r="X73" i="2"/>
  <c r="Z73" i="2"/>
  <c r="AA73" i="2"/>
  <c r="AB73" i="2"/>
  <c r="AC73" i="2"/>
  <c r="AD73" i="2"/>
  <c r="AE73" i="2"/>
  <c r="AF73" i="2"/>
  <c r="AG73" i="2"/>
  <c r="AH73" i="2"/>
  <c r="F74" i="2"/>
  <c r="H74" i="2"/>
  <c r="I74" i="2"/>
  <c r="J74" i="2"/>
  <c r="M74" i="2"/>
  <c r="P74" i="2"/>
  <c r="R74" i="2"/>
  <c r="S74" i="2"/>
  <c r="T74" i="2"/>
  <c r="V74" i="2"/>
  <c r="W74" i="2"/>
  <c r="X74" i="2"/>
  <c r="Z74" i="2"/>
  <c r="AA74" i="2"/>
  <c r="AB74" i="2"/>
  <c r="AC74" i="2"/>
  <c r="AD74" i="2"/>
  <c r="AE74" i="2"/>
  <c r="AF74" i="2"/>
  <c r="AG74" i="2"/>
  <c r="AH74" i="2"/>
  <c r="F75" i="2"/>
  <c r="H75" i="2"/>
  <c r="I75" i="2"/>
  <c r="J75" i="2"/>
  <c r="M75" i="2"/>
  <c r="P75" i="2"/>
  <c r="R75" i="2"/>
  <c r="S75" i="2"/>
  <c r="T75" i="2"/>
  <c r="V75" i="2"/>
  <c r="W75" i="2"/>
  <c r="X75" i="2"/>
  <c r="Z75" i="2"/>
  <c r="AA75" i="2"/>
  <c r="AB75" i="2"/>
  <c r="AC75" i="2"/>
  <c r="AD75" i="2"/>
  <c r="AE75" i="2"/>
  <c r="AF75" i="2"/>
  <c r="AG75" i="2"/>
  <c r="AH75" i="2"/>
  <c r="F76" i="2"/>
  <c r="H76" i="2"/>
  <c r="I76" i="2"/>
  <c r="J76" i="2"/>
  <c r="M76" i="2"/>
  <c r="P76" i="2"/>
  <c r="R76" i="2"/>
  <c r="S76" i="2"/>
  <c r="T76" i="2"/>
  <c r="V76" i="2"/>
  <c r="W76" i="2"/>
  <c r="X76" i="2"/>
  <c r="Z76" i="2"/>
  <c r="AA76" i="2"/>
  <c r="AB76" i="2"/>
  <c r="AC76" i="2"/>
  <c r="AD76" i="2"/>
  <c r="AE76" i="2"/>
  <c r="AF76" i="2"/>
  <c r="AG76" i="2"/>
  <c r="AH76" i="2"/>
  <c r="F77" i="2"/>
  <c r="H77" i="2"/>
  <c r="I77" i="2"/>
  <c r="J77" i="2"/>
  <c r="M77" i="2"/>
  <c r="P77" i="2"/>
  <c r="R77" i="2"/>
  <c r="S77" i="2"/>
  <c r="T77" i="2"/>
  <c r="V77" i="2"/>
  <c r="W77" i="2"/>
  <c r="X77" i="2"/>
  <c r="Z77" i="2"/>
  <c r="AA77" i="2"/>
  <c r="AB77" i="2"/>
  <c r="AC77" i="2"/>
  <c r="AD77" i="2"/>
  <c r="AE77" i="2"/>
  <c r="AF77" i="2"/>
  <c r="AG77" i="2"/>
  <c r="AH77" i="2"/>
  <c r="F78" i="2"/>
  <c r="H78" i="2"/>
  <c r="I78" i="2"/>
  <c r="J78" i="2"/>
  <c r="M78" i="2"/>
  <c r="P78" i="2"/>
  <c r="R78" i="2"/>
  <c r="S78" i="2"/>
  <c r="T78" i="2"/>
  <c r="V78" i="2"/>
  <c r="W78" i="2"/>
  <c r="X78" i="2"/>
  <c r="Z78" i="2"/>
  <c r="AA78" i="2"/>
  <c r="AB78" i="2"/>
  <c r="AC78" i="2"/>
  <c r="AD78" i="2"/>
  <c r="AE78" i="2"/>
  <c r="AF78" i="2"/>
  <c r="AG78" i="2"/>
  <c r="AH78" i="2"/>
  <c r="F79" i="2"/>
  <c r="H79" i="2"/>
  <c r="I79" i="2"/>
  <c r="J79" i="2"/>
  <c r="M79" i="2"/>
  <c r="P79" i="2"/>
  <c r="R79" i="2"/>
  <c r="S79" i="2"/>
  <c r="T79" i="2"/>
  <c r="V79" i="2"/>
  <c r="W79" i="2"/>
  <c r="X79" i="2"/>
  <c r="Z79" i="2"/>
  <c r="AA79" i="2"/>
  <c r="AB79" i="2"/>
  <c r="AC79" i="2"/>
  <c r="AD79" i="2"/>
  <c r="AE79" i="2"/>
  <c r="AF79" i="2"/>
  <c r="AG79" i="2"/>
  <c r="AH79" i="2"/>
  <c r="F80" i="2"/>
  <c r="H80" i="2"/>
  <c r="I80" i="2"/>
  <c r="J80" i="2"/>
  <c r="M80" i="2"/>
  <c r="P80" i="2"/>
  <c r="R80" i="2"/>
  <c r="S80" i="2"/>
  <c r="T80" i="2"/>
  <c r="V80" i="2"/>
  <c r="W80" i="2"/>
  <c r="X80" i="2"/>
  <c r="Z80" i="2"/>
  <c r="AA80" i="2"/>
  <c r="AB80" i="2"/>
  <c r="AC80" i="2"/>
  <c r="AD80" i="2"/>
  <c r="AE80" i="2"/>
  <c r="AF80" i="2"/>
  <c r="AG80" i="2"/>
  <c r="AH80" i="2"/>
  <c r="F81" i="2"/>
  <c r="H81" i="2"/>
  <c r="I81" i="2"/>
  <c r="J81" i="2"/>
  <c r="M81" i="2"/>
  <c r="P81" i="2"/>
  <c r="R81" i="2"/>
  <c r="S81" i="2"/>
  <c r="T81" i="2"/>
  <c r="V81" i="2"/>
  <c r="W81" i="2"/>
  <c r="X81" i="2"/>
  <c r="Z81" i="2"/>
  <c r="AA81" i="2"/>
  <c r="AB81" i="2"/>
  <c r="AC81" i="2"/>
  <c r="AD81" i="2"/>
  <c r="AE81" i="2"/>
  <c r="AF81" i="2"/>
  <c r="AG81" i="2"/>
  <c r="AH81" i="2"/>
  <c r="F82" i="2"/>
  <c r="H82" i="2"/>
  <c r="I82" i="2"/>
  <c r="J82" i="2"/>
  <c r="M82" i="2"/>
  <c r="P82" i="2"/>
  <c r="R82" i="2"/>
  <c r="S82" i="2"/>
  <c r="T82" i="2"/>
  <c r="V82" i="2"/>
  <c r="W82" i="2"/>
  <c r="X82" i="2"/>
  <c r="Z82" i="2"/>
  <c r="AA82" i="2"/>
  <c r="AB82" i="2"/>
  <c r="AC82" i="2"/>
  <c r="AD82" i="2"/>
  <c r="AE82" i="2"/>
  <c r="AF82" i="2"/>
  <c r="AG82" i="2"/>
  <c r="AH82" i="2"/>
  <c r="F83" i="2"/>
  <c r="H83" i="2"/>
  <c r="I83" i="2"/>
  <c r="J83" i="2"/>
  <c r="M83" i="2"/>
  <c r="P83" i="2"/>
  <c r="R83" i="2"/>
  <c r="S83" i="2"/>
  <c r="T83" i="2"/>
  <c r="V83" i="2"/>
  <c r="W83" i="2"/>
  <c r="X83" i="2"/>
  <c r="Z83" i="2"/>
  <c r="AA83" i="2"/>
  <c r="AB83" i="2"/>
  <c r="AC83" i="2"/>
  <c r="AD83" i="2"/>
  <c r="AE83" i="2"/>
  <c r="AF83" i="2"/>
  <c r="AG83" i="2"/>
  <c r="AH83" i="2"/>
  <c r="F84" i="2"/>
  <c r="H84" i="2"/>
  <c r="I84" i="2"/>
  <c r="J84" i="2"/>
  <c r="M84" i="2"/>
  <c r="P84" i="2"/>
  <c r="R84" i="2"/>
  <c r="S84" i="2"/>
  <c r="T84" i="2"/>
  <c r="V84" i="2"/>
  <c r="W84" i="2"/>
  <c r="X84" i="2"/>
  <c r="Z84" i="2"/>
  <c r="AA84" i="2"/>
  <c r="AB84" i="2"/>
  <c r="AC84" i="2"/>
  <c r="AD84" i="2"/>
  <c r="AE84" i="2"/>
  <c r="AF84" i="2"/>
  <c r="AG84" i="2"/>
  <c r="AH84" i="2"/>
  <c r="F85" i="2"/>
  <c r="H85" i="2"/>
  <c r="I85" i="2"/>
  <c r="J85" i="2"/>
  <c r="M85" i="2"/>
  <c r="P85" i="2"/>
  <c r="R85" i="2"/>
  <c r="S85" i="2"/>
  <c r="T85" i="2"/>
  <c r="V85" i="2"/>
  <c r="W85" i="2"/>
  <c r="X85" i="2"/>
  <c r="Z85" i="2"/>
  <c r="AA85" i="2"/>
  <c r="AB85" i="2"/>
  <c r="AC85" i="2"/>
  <c r="AD85" i="2"/>
  <c r="AE85" i="2"/>
  <c r="AF85" i="2"/>
  <c r="AG85" i="2"/>
  <c r="AH85" i="2"/>
  <c r="F86" i="2"/>
  <c r="H86" i="2"/>
  <c r="I86" i="2"/>
  <c r="J86" i="2"/>
  <c r="M86" i="2"/>
  <c r="P86" i="2"/>
  <c r="R86" i="2"/>
  <c r="S86" i="2"/>
  <c r="T86" i="2"/>
  <c r="V86" i="2"/>
  <c r="W86" i="2"/>
  <c r="X86" i="2"/>
  <c r="Z86" i="2"/>
  <c r="AA86" i="2"/>
  <c r="AB86" i="2"/>
  <c r="AC86" i="2"/>
  <c r="AD86" i="2"/>
  <c r="AE86" i="2"/>
  <c r="AF86" i="2"/>
  <c r="AG86" i="2"/>
  <c r="AH86" i="2"/>
  <c r="F87" i="2"/>
  <c r="H87" i="2"/>
  <c r="I87" i="2"/>
  <c r="J87" i="2"/>
  <c r="M87" i="2"/>
  <c r="P87" i="2"/>
  <c r="R87" i="2"/>
  <c r="S87" i="2"/>
  <c r="T87" i="2"/>
  <c r="V87" i="2"/>
  <c r="W87" i="2"/>
  <c r="X87" i="2"/>
  <c r="Z87" i="2"/>
  <c r="AA87" i="2"/>
  <c r="AB87" i="2"/>
  <c r="AC87" i="2"/>
  <c r="AD87" i="2"/>
  <c r="AE87" i="2"/>
  <c r="AF87" i="2"/>
  <c r="AG87" i="2"/>
  <c r="AH87" i="2"/>
  <c r="F88" i="2"/>
  <c r="H88" i="2"/>
  <c r="I88" i="2"/>
  <c r="J88" i="2"/>
  <c r="M88" i="2"/>
  <c r="P88" i="2"/>
  <c r="R88" i="2"/>
  <c r="S88" i="2"/>
  <c r="T88" i="2"/>
  <c r="V88" i="2"/>
  <c r="W88" i="2"/>
  <c r="X88" i="2"/>
  <c r="Z88" i="2"/>
  <c r="AA88" i="2"/>
  <c r="AB88" i="2"/>
  <c r="AC88" i="2"/>
  <c r="AD88" i="2"/>
  <c r="AE88" i="2"/>
  <c r="AF88" i="2"/>
  <c r="AG88" i="2"/>
  <c r="AH88" i="2"/>
  <c r="F89" i="2"/>
  <c r="H89" i="2"/>
  <c r="I89" i="2"/>
  <c r="J89" i="2"/>
  <c r="M89" i="2"/>
  <c r="P89" i="2"/>
  <c r="R89" i="2"/>
  <c r="S89" i="2"/>
  <c r="T89" i="2"/>
  <c r="V89" i="2"/>
  <c r="W89" i="2"/>
  <c r="X89" i="2"/>
  <c r="Z89" i="2"/>
  <c r="AA89" i="2"/>
  <c r="AB89" i="2"/>
  <c r="AC89" i="2"/>
  <c r="AD89" i="2"/>
  <c r="AE89" i="2"/>
  <c r="AF89" i="2"/>
  <c r="AG89" i="2"/>
  <c r="AH89" i="2"/>
  <c r="F90" i="2"/>
  <c r="H90" i="2"/>
  <c r="I90" i="2"/>
  <c r="J90" i="2"/>
  <c r="M90" i="2"/>
  <c r="P90" i="2"/>
  <c r="R90" i="2"/>
  <c r="S90" i="2"/>
  <c r="T90" i="2"/>
  <c r="V90" i="2"/>
  <c r="W90" i="2"/>
  <c r="X90" i="2"/>
  <c r="Z90" i="2"/>
  <c r="AA90" i="2"/>
  <c r="AB90" i="2"/>
  <c r="AC90" i="2"/>
  <c r="AD90" i="2"/>
  <c r="AE90" i="2"/>
  <c r="AF90" i="2"/>
  <c r="AG90" i="2"/>
  <c r="AH90" i="2"/>
  <c r="F91" i="2"/>
  <c r="H91" i="2"/>
  <c r="I91" i="2"/>
  <c r="J91" i="2"/>
  <c r="M91" i="2"/>
  <c r="P91" i="2"/>
  <c r="R91" i="2"/>
  <c r="S91" i="2"/>
  <c r="T91" i="2"/>
  <c r="V91" i="2"/>
  <c r="W91" i="2"/>
  <c r="X91" i="2"/>
  <c r="Z91" i="2"/>
  <c r="AA91" i="2"/>
  <c r="AB91" i="2"/>
  <c r="AC91" i="2"/>
  <c r="AD91" i="2"/>
  <c r="AE91" i="2"/>
  <c r="AF91" i="2"/>
  <c r="AG91" i="2"/>
  <c r="AH91" i="2"/>
  <c r="G103" i="3"/>
  <c r="G104" i="3"/>
  <c r="AC100" i="3"/>
  <c r="AD100" i="3"/>
  <c r="AE100" i="3"/>
  <c r="AF100" i="3"/>
  <c r="AI100" i="3"/>
  <c r="AJ100" i="3"/>
  <c r="AK100" i="3"/>
  <c r="AL10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Z2" i="2"/>
  <c r="W2" i="2"/>
  <c r="V2" i="2"/>
  <c r="S2" i="2"/>
  <c r="A3" i="17"/>
  <c r="AH2" i="2"/>
  <c r="AG2" i="2"/>
  <c r="AF2" i="2"/>
  <c r="AD2" i="2"/>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E2" i="2"/>
  <c r="C14" i="17"/>
  <c r="C13" i="17"/>
  <c r="B14" i="17"/>
  <c r="B13" i="17"/>
  <c r="K7" i="17"/>
  <c r="K8" i="17"/>
  <c r="K9" i="17"/>
  <c r="P1" i="5"/>
  <c r="X8" i="5"/>
  <c r="R8" i="5"/>
  <c r="L8" i="5"/>
  <c r="F8" i="5"/>
  <c r="M7" i="17"/>
  <c r="N7" i="17"/>
  <c r="F15" i="17"/>
  <c r="L7" i="17"/>
  <c r="Z12" i="3"/>
  <c r="Y12"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J11" i="3"/>
  <c r="AI11" i="3"/>
  <c r="AD11" i="3"/>
  <c r="AC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F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1" i="3"/>
  <c r="P2" i="2"/>
  <c r="X2" i="2"/>
  <c r="M2" i="2"/>
  <c r="T2" i="2"/>
  <c r="C10" i="5"/>
  <c r="C11" i="5"/>
  <c r="C12" i="5"/>
  <c r="C13" i="5"/>
  <c r="C9" i="5"/>
  <c r="AE6" i="2"/>
  <c r="R2" i="2"/>
  <c r="R10" i="2"/>
  <c r="AG10" i="2"/>
  <c r="AC10" i="2"/>
  <c r="R8" i="2"/>
  <c r="AG8" i="2"/>
  <c r="AC8" i="2"/>
  <c r="AF8" i="2"/>
  <c r="AB8" i="2"/>
  <c r="AC2" i="2"/>
  <c r="AA2" i="2"/>
  <c r="AB2" i="2"/>
  <c r="AB6" i="2"/>
  <c r="AC6" i="2"/>
  <c r="I31" i="2"/>
  <c r="M31" i="2"/>
  <c r="R31" i="2"/>
  <c r="I29" i="2"/>
  <c r="S29" i="2"/>
  <c r="W29" i="2"/>
  <c r="AA29" i="2"/>
  <c r="AE29" i="2"/>
  <c r="F29" i="2"/>
  <c r="J29" i="2"/>
  <c r="P29" i="2"/>
  <c r="T29" i="2"/>
  <c r="X29" i="2"/>
  <c r="AB29" i="2"/>
  <c r="AF29" i="2"/>
  <c r="AC29" i="2"/>
  <c r="AG29" i="2"/>
  <c r="J27" i="2"/>
  <c r="P27" i="2"/>
  <c r="T27" i="2"/>
  <c r="X27" i="2"/>
  <c r="AB27" i="2"/>
  <c r="AF27" i="2"/>
  <c r="H27" i="2"/>
  <c r="AC27" i="2"/>
  <c r="AG27" i="2"/>
  <c r="I27" i="2"/>
  <c r="M27" i="2"/>
  <c r="R27" i="2"/>
  <c r="V27" i="2"/>
  <c r="Z27" i="2"/>
  <c r="AD27" i="2"/>
  <c r="AH27" i="2"/>
  <c r="AC25" i="2"/>
  <c r="AG25" i="2"/>
  <c r="H25" i="2"/>
  <c r="M25" i="2"/>
  <c r="R25" i="2"/>
  <c r="V25" i="2"/>
  <c r="Z25" i="2"/>
  <c r="AD25" i="2"/>
  <c r="AH25" i="2"/>
  <c r="I25" i="2"/>
  <c r="S25" i="2"/>
  <c r="W25" i="2"/>
  <c r="AA25" i="2"/>
  <c r="AE25" i="2"/>
  <c r="I23" i="2"/>
  <c r="M23" i="2"/>
  <c r="R23" i="2"/>
  <c r="V23" i="2"/>
  <c r="Z23" i="2"/>
  <c r="AD23" i="2"/>
  <c r="AH23" i="2"/>
  <c r="F23" i="2"/>
  <c r="S23" i="2"/>
  <c r="W23" i="2"/>
  <c r="AA23" i="2"/>
  <c r="AE23" i="2"/>
  <c r="J23" i="2"/>
  <c r="P23" i="2"/>
  <c r="T23" i="2"/>
  <c r="X23" i="2"/>
  <c r="AB23" i="2"/>
  <c r="AF23" i="2"/>
  <c r="I21" i="2"/>
  <c r="S21" i="2"/>
  <c r="W21" i="2"/>
  <c r="AA21" i="2"/>
  <c r="AE21" i="2"/>
  <c r="F21" i="2"/>
  <c r="J21" i="2"/>
  <c r="P21" i="2"/>
  <c r="T21" i="2"/>
  <c r="X21" i="2"/>
  <c r="AB21" i="2"/>
  <c r="AF21" i="2"/>
  <c r="AC21" i="2"/>
  <c r="AG21" i="2"/>
  <c r="J19" i="2"/>
  <c r="P19" i="2"/>
  <c r="T19" i="2"/>
  <c r="X19" i="2"/>
  <c r="AB19" i="2"/>
  <c r="AF19" i="2"/>
  <c r="H19" i="2"/>
  <c r="AC19" i="2"/>
  <c r="AG19" i="2"/>
  <c r="I19" i="2"/>
  <c r="M19" i="2"/>
  <c r="R19" i="2"/>
  <c r="V19" i="2"/>
  <c r="Z19" i="2"/>
  <c r="AD19" i="2"/>
  <c r="AH19" i="2"/>
  <c r="AC17" i="2"/>
  <c r="AG17" i="2"/>
  <c r="F17" i="2"/>
  <c r="H17" i="2"/>
  <c r="M17" i="2"/>
  <c r="R17" i="2"/>
  <c r="V17" i="2"/>
  <c r="Z17" i="2"/>
  <c r="AD17" i="2"/>
  <c r="AH17" i="2"/>
  <c r="S17" i="2"/>
  <c r="W17" i="2"/>
  <c r="AA17" i="2"/>
  <c r="AE17" i="2"/>
  <c r="M15" i="2"/>
  <c r="R15" i="2"/>
  <c r="V15" i="2"/>
  <c r="Z15" i="2"/>
  <c r="AD15" i="2"/>
  <c r="AH15" i="2"/>
  <c r="S15" i="2"/>
  <c r="W15" i="2"/>
  <c r="AA15" i="2"/>
  <c r="AE15" i="2"/>
  <c r="J15" i="2"/>
  <c r="P15" i="2"/>
  <c r="T15" i="2"/>
  <c r="X15" i="2"/>
  <c r="AB15" i="2"/>
  <c r="AF15" i="2"/>
  <c r="AM22" i="3"/>
  <c r="S13" i="2"/>
  <c r="W13" i="2"/>
  <c r="AA13" i="2"/>
  <c r="AE13" i="2"/>
  <c r="F13" i="2"/>
  <c r="H13" i="2"/>
  <c r="J13" i="2"/>
  <c r="P13" i="2"/>
  <c r="T13" i="2"/>
  <c r="X13" i="2"/>
  <c r="AF13" i="2"/>
  <c r="AC13" i="2"/>
  <c r="AG13" i="2"/>
  <c r="J11" i="2"/>
  <c r="P11" i="2"/>
  <c r="T11" i="2"/>
  <c r="X11" i="2"/>
  <c r="H11" i="2"/>
  <c r="AB11" i="2"/>
  <c r="M11" i="2"/>
  <c r="Z11" i="2"/>
  <c r="AD11" i="2"/>
  <c r="AH11" i="2"/>
  <c r="M9" i="2"/>
  <c r="V9" i="2"/>
  <c r="Z9" i="2"/>
  <c r="AD9" i="2"/>
  <c r="AH9" i="2"/>
  <c r="AM18" i="3"/>
  <c r="S9" i="2"/>
  <c r="W9" i="2"/>
  <c r="AA9" i="2"/>
  <c r="AE7" i="2"/>
  <c r="S7" i="2"/>
  <c r="W7" i="2"/>
  <c r="S3" i="2"/>
  <c r="AH13" i="2"/>
  <c r="R13" i="2"/>
  <c r="S11" i="2"/>
  <c r="P9" i="2"/>
  <c r="AC15" i="2"/>
  <c r="AD13" i="2"/>
  <c r="M13" i="2"/>
  <c r="AE11" i="2"/>
  <c r="J9" i="2"/>
  <c r="W3" i="2"/>
  <c r="X25" i="2"/>
  <c r="F25" i="2"/>
  <c r="Z21" i="2"/>
  <c r="H21" i="2"/>
  <c r="AA19" i="2"/>
  <c r="X17" i="2"/>
  <c r="Z13" i="2"/>
  <c r="AA11" i="2"/>
  <c r="X9" i="2"/>
  <c r="F9" i="2"/>
  <c r="H9" i="2"/>
  <c r="AH7" i="2"/>
  <c r="AD7" i="2"/>
  <c r="Z7" i="2"/>
  <c r="V7" i="2"/>
  <c r="R7" i="2"/>
  <c r="M7" i="2"/>
  <c r="F7" i="2"/>
  <c r="H7" i="2"/>
  <c r="X5" i="2"/>
  <c r="T5" i="2"/>
  <c r="P5" i="2"/>
  <c r="J5" i="2"/>
  <c r="AH3" i="2"/>
  <c r="AD3" i="2"/>
  <c r="Z3" i="2"/>
  <c r="V3" i="2"/>
  <c r="M3" i="2"/>
  <c r="AB3" i="2"/>
  <c r="F3" i="2"/>
  <c r="AG7" i="2"/>
  <c r="W5" i="2"/>
  <c r="S5" i="2"/>
  <c r="H3" i="2"/>
  <c r="AB13" i="3"/>
  <c r="AH15" i="3"/>
  <c r="AM16" i="3"/>
  <c r="AM12" i="3"/>
  <c r="AF7" i="2"/>
  <c r="AB7" i="2"/>
  <c r="X7" i="2"/>
  <c r="T7" i="2"/>
  <c r="P7" i="2"/>
  <c r="J7" i="2"/>
  <c r="AH5" i="2"/>
  <c r="AD5" i="2"/>
  <c r="Z5" i="2"/>
  <c r="V5" i="2"/>
  <c r="M5" i="2"/>
  <c r="AG5" i="2"/>
  <c r="F5" i="2"/>
  <c r="H5" i="2"/>
  <c r="X3" i="2"/>
  <c r="T3" i="2"/>
  <c r="P3" i="2"/>
  <c r="J3" i="2"/>
  <c r="AB16" i="3"/>
  <c r="F2" i="2"/>
  <c r="H2" i="2"/>
  <c r="J2" i="2"/>
  <c r="G105" i="3"/>
  <c r="AM97" i="3"/>
  <c r="AM89" i="3"/>
  <c r="AM81" i="3"/>
  <c r="AM73" i="3"/>
  <c r="AM65" i="3"/>
  <c r="AM57" i="3"/>
  <c r="AM49" i="3"/>
  <c r="AM41" i="3"/>
  <c r="AM33"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T11" i="3"/>
  <c r="AT1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H11" i="3"/>
  <c r="AM11" i="3"/>
  <c r="R3" i="2"/>
  <c r="AF9" i="2"/>
  <c r="R11" i="2"/>
  <c r="AC11" i="2"/>
  <c r="AE9" i="2"/>
  <c r="AC9" i="2"/>
  <c r="AF3" i="2"/>
  <c r="R5" i="2"/>
  <c r="AB9" i="2"/>
  <c r="R9" i="2"/>
  <c r="V11" i="2"/>
  <c r="AB13" i="2"/>
  <c r="AG11" i="2"/>
  <c r="AG9" i="2"/>
  <c r="AM20" i="3"/>
  <c r="W11" i="2"/>
  <c r="AG3" i="2"/>
  <c r="AE5" i="2"/>
  <c r="AF5" i="2"/>
  <c r="AE3" i="2"/>
  <c r="AF11" i="2"/>
  <c r="AA5" i="2"/>
  <c r="AG14" i="3"/>
  <c r="AA3" i="2"/>
  <c r="AG12" i="3"/>
  <c r="AC7" i="2"/>
  <c r="AG16" i="3"/>
  <c r="AA7" i="2"/>
  <c r="AC5" i="2"/>
  <c r="AC3" i="2"/>
  <c r="AB5" i="2"/>
  <c r="I10" i="5"/>
  <c r="A10" i="19"/>
  <c r="B10" i="19"/>
  <c r="O10" i="5"/>
  <c r="A16" i="19"/>
  <c r="B16" i="19"/>
  <c r="O12" i="5"/>
  <c r="A18" i="19"/>
  <c r="B18" i="19"/>
  <c r="O9" i="5"/>
  <c r="A15" i="19"/>
  <c r="B15" i="19"/>
  <c r="O11" i="5"/>
  <c r="A17" i="19"/>
  <c r="B17" i="19"/>
  <c r="O8" i="5"/>
  <c r="A14" i="19"/>
  <c r="B14" i="19"/>
  <c r="O13" i="5"/>
  <c r="A19" i="19"/>
  <c r="B19" i="19"/>
  <c r="A4" i="19"/>
  <c r="B4" i="19"/>
  <c r="A6" i="19"/>
  <c r="B6" i="19"/>
  <c r="C8" i="5"/>
  <c r="A2" i="19"/>
  <c r="B2" i="19"/>
  <c r="A3" i="19"/>
  <c r="B3" i="19"/>
  <c r="A5" i="19"/>
  <c r="B5" i="19"/>
  <c r="A7" i="19"/>
  <c r="B7" i="19"/>
  <c r="J1" i="5"/>
  <c r="E1" i="3"/>
  <c r="U10" i="5"/>
  <c r="A22" i="19"/>
  <c r="B22" i="19"/>
  <c r="U13" i="5"/>
  <c r="A25" i="19"/>
  <c r="B25" i="19"/>
  <c r="U12" i="5"/>
  <c r="A24" i="19"/>
  <c r="B24" i="19"/>
  <c r="U9" i="5"/>
  <c r="A21" i="19"/>
  <c r="B21" i="19"/>
  <c r="U8" i="5"/>
  <c r="A20" i="19"/>
  <c r="B20" i="19"/>
  <c r="U11" i="5"/>
  <c r="A23" i="19"/>
  <c r="B23" i="19"/>
  <c r="I12" i="5"/>
  <c r="A12" i="19"/>
  <c r="B12" i="19"/>
  <c r="I11" i="5"/>
  <c r="A11" i="19"/>
  <c r="B11" i="19"/>
  <c r="I13" i="5"/>
  <c r="I8" i="5"/>
  <c r="I9" i="5"/>
  <c r="V12" i="5"/>
  <c r="W12" i="5"/>
  <c r="D9" i="5"/>
  <c r="E9" i="5"/>
  <c r="D10" i="5"/>
  <c r="E10" i="5"/>
  <c r="P11" i="5"/>
  <c r="Q11" i="5"/>
  <c r="W11" i="5"/>
  <c r="V11" i="5"/>
  <c r="V13" i="5"/>
  <c r="W13" i="5"/>
  <c r="P9" i="5"/>
  <c r="Q9" i="5"/>
  <c r="W10" i="5"/>
  <c r="V10" i="5"/>
  <c r="D13" i="5"/>
  <c r="E13" i="5"/>
  <c r="E8" i="5"/>
  <c r="D8" i="5"/>
  <c r="P13" i="5"/>
  <c r="Q13" i="5"/>
  <c r="Q12" i="5"/>
  <c r="P12" i="5"/>
  <c r="V8" i="5"/>
  <c r="W8" i="5"/>
  <c r="V9" i="5"/>
  <c r="W9" i="5"/>
  <c r="J10" i="5"/>
  <c r="K10" i="5"/>
  <c r="D11" i="5"/>
  <c r="E11" i="5"/>
  <c r="D12" i="5"/>
  <c r="E12" i="5"/>
  <c r="Q8" i="5"/>
  <c r="P8" i="5"/>
  <c r="Q10" i="5"/>
  <c r="P10" i="5"/>
  <c r="K12" i="5"/>
  <c r="K8" i="5"/>
  <c r="A8" i="19"/>
  <c r="B8" i="19"/>
  <c r="J11" i="5"/>
  <c r="J13" i="5"/>
  <c r="A13" i="19"/>
  <c r="B13" i="19"/>
  <c r="J9" i="5"/>
  <c r="A9" i="19"/>
  <c r="B9" i="19"/>
  <c r="K9" i="5"/>
  <c r="J8" i="5"/>
  <c r="K11" i="5"/>
  <c r="H11" i="19"/>
  <c r="J12" i="5"/>
  <c r="K13" i="5"/>
  <c r="L16" i="19"/>
  <c r="M16" i="19"/>
  <c r="C16" i="19"/>
  <c r="J16" i="19"/>
  <c r="K16" i="19"/>
  <c r="D16" i="19"/>
  <c r="I16" i="19"/>
  <c r="H16" i="19"/>
  <c r="L5" i="19"/>
  <c r="J5" i="19"/>
  <c r="K5" i="19"/>
  <c r="D5" i="19"/>
  <c r="M5" i="19"/>
  <c r="C5" i="19"/>
  <c r="H5" i="19"/>
  <c r="I5" i="19"/>
  <c r="L10" i="19"/>
  <c r="D10" i="19"/>
  <c r="K10" i="19"/>
  <c r="M10" i="19"/>
  <c r="J10" i="19"/>
  <c r="C10" i="19"/>
  <c r="H10" i="19"/>
  <c r="I10" i="19"/>
  <c r="L20" i="19"/>
  <c r="K20" i="19"/>
  <c r="M20" i="19"/>
  <c r="J20" i="19"/>
  <c r="H20" i="19"/>
  <c r="D20" i="19"/>
  <c r="C20" i="19"/>
  <c r="I20" i="19"/>
  <c r="L18" i="19"/>
  <c r="J18" i="19"/>
  <c r="C18" i="19"/>
  <c r="K18" i="19"/>
  <c r="M18" i="19"/>
  <c r="D18" i="19"/>
  <c r="H18" i="19"/>
  <c r="I18" i="19"/>
  <c r="L23" i="19"/>
  <c r="K23" i="19"/>
  <c r="C23" i="19"/>
  <c r="M23" i="19"/>
  <c r="J23" i="19"/>
  <c r="D23" i="19"/>
  <c r="I23" i="19"/>
  <c r="H23" i="19"/>
  <c r="M7" i="19"/>
  <c r="C7" i="19"/>
  <c r="J7" i="19"/>
  <c r="K7" i="19"/>
  <c r="L7" i="19"/>
  <c r="D7" i="19"/>
  <c r="I7" i="19"/>
  <c r="H7" i="19"/>
  <c r="L25" i="19"/>
  <c r="K25" i="19"/>
  <c r="J25" i="19"/>
  <c r="M25" i="19"/>
  <c r="C25" i="19"/>
  <c r="D25" i="19"/>
  <c r="I25" i="19"/>
  <c r="H25" i="19"/>
  <c r="L4" i="19"/>
  <c r="K4" i="19"/>
  <c r="M4" i="19"/>
  <c r="J4" i="19"/>
  <c r="C4" i="19"/>
  <c r="D4" i="19"/>
  <c r="I4" i="19"/>
  <c r="H4" i="19"/>
  <c r="D3" i="19"/>
  <c r="L3" i="19"/>
  <c r="M3" i="19"/>
  <c r="J3" i="19"/>
  <c r="K3" i="19"/>
  <c r="C3" i="19"/>
  <c r="I3" i="19"/>
  <c r="H3" i="19"/>
  <c r="L6" i="19"/>
  <c r="D6" i="19"/>
  <c r="J6" i="19"/>
  <c r="C6" i="19"/>
  <c r="K6" i="19"/>
  <c r="M6" i="19"/>
  <c r="I6" i="19"/>
  <c r="H6" i="19"/>
  <c r="L21" i="19"/>
  <c r="J21" i="19"/>
  <c r="D21" i="19"/>
  <c r="M21" i="19"/>
  <c r="K21" i="19"/>
  <c r="C21" i="19"/>
  <c r="I21" i="19"/>
  <c r="H21" i="19"/>
  <c r="M2" i="19"/>
  <c r="C2" i="19"/>
  <c r="K2" i="19"/>
  <c r="L2" i="19"/>
  <c r="D2" i="19"/>
  <c r="J2" i="19"/>
  <c r="I2" i="19"/>
  <c r="H2" i="19"/>
  <c r="L15" i="19"/>
  <c r="K15" i="19"/>
  <c r="M15" i="19"/>
  <c r="J15" i="19"/>
  <c r="D15" i="19"/>
  <c r="C15" i="19"/>
  <c r="I15" i="19"/>
  <c r="H15" i="19"/>
  <c r="L12" i="19"/>
  <c r="M12" i="19"/>
  <c r="K12" i="19"/>
  <c r="C12" i="19"/>
  <c r="J12" i="19"/>
  <c r="D12" i="19"/>
  <c r="I12" i="19"/>
  <c r="H12" i="19"/>
  <c r="L14" i="19"/>
  <c r="J14" i="19"/>
  <c r="D14" i="19"/>
  <c r="M14" i="19"/>
  <c r="K14" i="19"/>
  <c r="I14" i="19"/>
  <c r="H14" i="19"/>
  <c r="C14" i="19"/>
  <c r="L19" i="19"/>
  <c r="J19" i="19"/>
  <c r="M19" i="19"/>
  <c r="D19" i="19"/>
  <c r="K19" i="19"/>
  <c r="C19" i="19"/>
  <c r="I19" i="19"/>
  <c r="H19" i="19"/>
  <c r="L22" i="19"/>
  <c r="J22" i="19"/>
  <c r="K22" i="19"/>
  <c r="M22" i="19"/>
  <c r="H22" i="19"/>
  <c r="C22" i="19"/>
  <c r="I22" i="19"/>
  <c r="D22" i="19"/>
  <c r="L11" i="19"/>
  <c r="M11" i="19"/>
  <c r="I11" i="19"/>
  <c r="K11" i="19"/>
  <c r="J11" i="19"/>
  <c r="C11" i="19"/>
  <c r="D11" i="19"/>
  <c r="L17" i="19"/>
  <c r="K17" i="19"/>
  <c r="J17" i="19"/>
  <c r="M17" i="19"/>
  <c r="C17" i="19"/>
  <c r="D17" i="19"/>
  <c r="I17" i="19"/>
  <c r="H17" i="19"/>
  <c r="J24" i="19"/>
  <c r="L24" i="19"/>
  <c r="C24" i="19"/>
  <c r="M24" i="19"/>
  <c r="K24" i="19"/>
  <c r="D24" i="19"/>
  <c r="H24" i="19"/>
  <c r="I24" i="19"/>
  <c r="D13" i="19"/>
  <c r="J8" i="19"/>
  <c r="L8" i="19"/>
  <c r="L9" i="19"/>
  <c r="J9" i="19"/>
  <c r="I13" i="19"/>
  <c r="L13" i="19"/>
  <c r="C8" i="19"/>
  <c r="C13" i="19"/>
  <c r="J13" i="19"/>
  <c r="D8" i="19"/>
  <c r="D9" i="19"/>
  <c r="I8" i="19"/>
  <c r="M9" i="19"/>
  <c r="I9" i="19"/>
  <c r="H13" i="19"/>
  <c r="K13" i="19"/>
  <c r="K8" i="19"/>
  <c r="M13" i="19"/>
  <c r="H8" i="19"/>
  <c r="M8" i="19"/>
  <c r="H9" i="19"/>
  <c r="K9" i="19"/>
  <c r="C9" i="19"/>
  <c r="N6" i="7"/>
  <c r="N5"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alcChain>
</file>

<file path=xl/comments1.xml><?xml version="1.0" encoding="utf-8"?>
<comments xmlns="http://schemas.openxmlformats.org/spreadsheetml/2006/main">
  <authors>
    <author>KATSUMI</author>
    <author>nagoya area</author>
  </authors>
  <commentList>
    <comment ref="C3" authorId="0" shapeId="0">
      <text>
        <r>
          <rPr>
            <b/>
            <sz val="14"/>
            <color indexed="81"/>
            <rFont val="ＭＳ Ｐゴシック"/>
            <family val="3"/>
            <charset val="128"/>
          </rPr>
          <t xml:space="preserve">団体名の一部を入力しないとリスト表示されません
</t>
        </r>
      </text>
    </comment>
    <comment ref="C9" authorId="1" shapeId="0">
      <text>
        <r>
          <rPr>
            <b/>
            <sz val="12"/>
            <color indexed="81"/>
            <rFont val="ＭＳ Ｐゴシック"/>
            <family val="3"/>
            <charset val="128"/>
          </rPr>
          <t>大学生は、地域学連コードを入力してください。
例 東海学連 5-
　　関西学連 6-
必ずハイフンを付けてください。</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E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E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F10" authorId="2" shapeId="0">
      <text>
        <r>
          <rPr>
            <b/>
            <sz val="16"/>
            <color indexed="81"/>
            <rFont val="ＭＳ Ｐゴシック"/>
            <family val="3"/>
            <charset val="128"/>
          </rPr>
          <t>半角小文字です</t>
        </r>
      </text>
    </comment>
    <comment ref="B11" authorId="2" shapeId="0">
      <text>
        <r>
          <rPr>
            <b/>
            <sz val="9"/>
            <color indexed="81"/>
            <rFont val="ＭＳ Ｐゴシック"/>
            <family val="3"/>
            <charset val="128"/>
          </rPr>
          <t>セルをロックしてあります。
団体情報入力シートで入力してください。</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<sst xmlns="http://schemas.openxmlformats.org/spreadsheetml/2006/main" count="1922" uniqueCount="1348">
  <si>
    <t>ﾅﾝﾊﾞｰ</t>
    <phoneticPr fontId="5"/>
  </si>
  <si>
    <t>学年</t>
    <rPh sb="0" eb="2">
      <t>ガクネン</t>
    </rPh>
    <phoneticPr fontId="5"/>
  </si>
  <si>
    <t>男</t>
    <rPh sb="0" eb="1">
      <t>オトコ</t>
    </rPh>
    <phoneticPr fontId="5"/>
  </si>
  <si>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</si>
  <si>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</si>
  <si>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</si>
  <si>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</si>
  <si>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</si>
  <si>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</si>
  <si>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</si>
  <si>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</si>
  <si>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</si>
  <si>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</si>
  <si>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</si>
  <si>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</si>
  <si>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</si>
  <si>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</si>
  <si>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</si>
  <si>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</si>
  <si>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</si>
  <si>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</si>
  <si>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</si>
  <si>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</si>
  <si>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</si>
  <si>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</si>
  <si>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</si>
  <si>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</si>
  <si>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</si>
  <si>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</si>
  <si>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</si>
  <si>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</si>
  <si>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</si>
  <si>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</si>
  <si>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</si>
  <si>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</si>
  <si>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</si>
  <si>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</si>
  <si>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5"/>
  </si>
  <si>
    <t>性別</t>
    <rPh sb="0" eb="2">
      <t>セイベツ</t>
    </rPh>
    <phoneticPr fontId="5"/>
  </si>
  <si>
    <t>記録</t>
    <rPh sb="0" eb="2">
      <t>キロク</t>
    </rPh>
    <phoneticPr fontId="5"/>
  </si>
  <si>
    <t>種目１</t>
    <rPh sb="0" eb="2">
      <t>シュモク</t>
    </rPh>
    <phoneticPr fontId="5"/>
  </si>
  <si>
    <t>記録１</t>
    <rPh sb="0" eb="2">
      <t>キロク</t>
    </rPh>
    <phoneticPr fontId="5"/>
  </si>
  <si>
    <t>種目２</t>
    <rPh sb="0" eb="2">
      <t>シュモク</t>
    </rPh>
    <phoneticPr fontId="5"/>
  </si>
  <si>
    <t>記録２</t>
    <rPh sb="0" eb="2">
      <t>キロク</t>
    </rPh>
    <phoneticPr fontId="5"/>
  </si>
  <si>
    <t>種目３</t>
    <rPh sb="0" eb="2">
      <t>シュモク</t>
    </rPh>
    <phoneticPr fontId="5"/>
  </si>
  <si>
    <t>例</t>
    <rPh sb="0" eb="1">
      <t>レイ</t>
    </rPh>
    <phoneticPr fontId="5"/>
  </si>
  <si>
    <t>西三　太郎</t>
    <rPh sb="0" eb="1">
      <t>セイ</t>
    </rPh>
    <rPh sb="1" eb="2">
      <t>サン</t>
    </rPh>
    <rPh sb="3" eb="5">
      <t>タロウ</t>
    </rPh>
    <phoneticPr fontId="5"/>
  </si>
  <si>
    <t>4X100mR</t>
    <phoneticPr fontId="5"/>
  </si>
  <si>
    <t>4X400mR</t>
    <phoneticPr fontId="5"/>
  </si>
  <si>
    <t>氏　名</t>
    <rPh sb="0" eb="1">
      <t>シ</t>
    </rPh>
    <rPh sb="2" eb="3">
      <t>メイ</t>
    </rPh>
    <phoneticPr fontId="5"/>
  </si>
  <si>
    <t>A4サイズ</t>
    <phoneticPr fontId="9"/>
  </si>
  <si>
    <t>参　　加　　料</t>
    <rPh sb="0" eb="1">
      <t>サン</t>
    </rPh>
    <rPh sb="3" eb="4">
      <t>カ</t>
    </rPh>
    <rPh sb="6" eb="7">
      <t>リョウ</t>
    </rPh>
    <phoneticPr fontId="9"/>
  </si>
  <si>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9"/>
  </si>
  <si>
    <t>女</t>
    <rPh sb="0" eb="1">
      <t>オンナ</t>
    </rPh>
    <phoneticPr fontId="5"/>
  </si>
  <si>
    <t>○</t>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</si>
  <si>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</si>
  <si>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</si>
  <si>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</si>
  <si>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</si>
  <si>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</si>
  <si>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</si>
  <si>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</si>
  <si>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</si>
  <si>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</si>
  <si>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</si>
  <si>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</si>
  <si>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</si>
  <si>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5"/>
  </si>
  <si>
    <t xml:space="preserve">チーム名 </t>
    <rPh sb="3" eb="4">
      <t>メイ</t>
    </rPh>
    <phoneticPr fontId="5"/>
  </si>
  <si>
    <t>12m00</t>
    <phoneticPr fontId="5"/>
  </si>
  <si>
    <t>54秒23</t>
    <rPh sb="2" eb="3">
      <t>ビョウ</t>
    </rPh>
    <phoneticPr fontId="5"/>
  </si>
  <si>
    <t>↓</t>
    <phoneticPr fontId="5"/>
  </si>
  <si>
    <t>期　日</t>
    <rPh sb="0" eb="1">
      <t>キ</t>
    </rPh>
    <rPh sb="2" eb="3">
      <t>ヒ</t>
    </rPh>
    <phoneticPr fontId="5"/>
  </si>
  <si>
    <t>会　場</t>
    <rPh sb="0" eb="1">
      <t>カイ</t>
    </rPh>
    <rPh sb="2" eb="3">
      <t>バ</t>
    </rPh>
    <phoneticPr fontId="5"/>
  </si>
  <si>
    <t>送付先</t>
    <rPh sb="0" eb="2">
      <t>ソウフ</t>
    </rPh>
    <rPh sb="2" eb="3">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</si>
  <si>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</si>
  <si>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　　 のときは整数で表示されます。</t>
    <rPh sb="7" eb="9">
      <t>セイスウ</t>
    </rPh>
    <rPh sb="10" eb="12">
      <t>ヒョウジ</t>
    </rPh>
    <phoneticPr fontId="5"/>
  </si>
  <si>
    <t>　　なっていることを確認してください。</t>
    <rPh sb="10" eb="12">
      <t>カクニン</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</si>
  <si>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</si>
  <si>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男100m</t>
    <rPh sb="0" eb="1">
      <t>ダン</t>
    </rPh>
    <phoneticPr fontId="5"/>
  </si>
  <si>
    <t>男砲丸投</t>
    <rPh sb="0" eb="1">
      <t>オトコ</t>
    </rPh>
    <rPh sb="1" eb="4">
      <t>ホウガンナ</t>
    </rPh>
    <phoneticPr fontId="9"/>
  </si>
  <si>
    <t>男1500m</t>
    <phoneticPr fontId="5"/>
  </si>
  <si>
    <t>★記録がない場合は空欄にしてください。</t>
    <rPh sb="1" eb="3">
      <t>キロク</t>
    </rPh>
    <rPh sb="6" eb="8">
      <t>バアイ</t>
    </rPh>
    <rPh sb="9" eb="11">
      <t>クウラン</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</si>
  <si>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</si>
  <si>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</si>
  <si>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</si>
  <si>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　＜注意事項等＞</t>
    <rPh sb="2" eb="4">
      <t>チュウイ</t>
    </rPh>
    <rPh sb="4" eb="6">
      <t>ジコウ</t>
    </rPh>
    <rPh sb="6" eb="7">
      <t>トウ</t>
    </rPh>
    <phoneticPr fontId="5"/>
  </si>
  <si>
    <t>　 ※記録が１分未満で、10分の1以下が「00」</t>
    <rPh sb="3" eb="5">
      <t>キロク</t>
    </rPh>
    <rPh sb="7" eb="8">
      <t>フン</t>
    </rPh>
    <rPh sb="8" eb="10">
      <t>ミマン</t>
    </rPh>
    <rPh sb="14" eb="15">
      <t>ブン</t>
    </rPh>
    <rPh sb="17" eb="19">
      <t>イカ</t>
    </rPh>
    <phoneticPr fontId="5"/>
  </si>
  <si>
    <t>例１</t>
    <rPh sb="0" eb="1">
      <t>レイ</t>
    </rPh>
    <phoneticPr fontId="5"/>
  </si>
  <si>
    <t>例２</t>
    <rPh sb="0" eb="1">
      <t>レイ</t>
    </rPh>
    <phoneticPr fontId="5"/>
  </si>
  <si>
    <t>例３</t>
    <rPh sb="0" eb="1">
      <t>レイ</t>
    </rPh>
    <phoneticPr fontId="5"/>
  </si>
  <si>
    <t>ﾌﾘｶﾞﾅ</t>
    <phoneticPr fontId="5"/>
  </si>
  <si>
    <t>種目</t>
    <rPh sb="0" eb="2">
      <t>シュモク</t>
    </rPh>
    <phoneticPr fontId="41"/>
  </si>
  <si>
    <t>男4X100mR</t>
    <rPh sb="0" eb="1">
      <t>オトコ</t>
    </rPh>
    <phoneticPr fontId="5"/>
  </si>
  <si>
    <t>男4X400mR</t>
    <rPh sb="0" eb="1">
      <t>オトコ</t>
    </rPh>
    <phoneticPr fontId="5"/>
  </si>
  <si>
    <t>女4X100mR</t>
    <phoneticPr fontId="5"/>
  </si>
  <si>
    <t>女4X400mR</t>
    <phoneticPr fontId="5"/>
  </si>
  <si>
    <t>男子</t>
    <rPh sb="0" eb="2">
      <t>ダンシ</t>
    </rPh>
    <phoneticPr fontId="41"/>
  </si>
  <si>
    <t>女子</t>
    <rPh sb="0" eb="2">
      <t>ジョシ</t>
    </rPh>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</si>
  <si>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</si>
  <si>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5"/>
  </si>
  <si>
    <t>学校名</t>
    <rPh sb="0" eb="2">
      <t>ガッコウ</t>
    </rPh>
    <rPh sb="2" eb="3">
      <t>メイ</t>
    </rPh>
    <phoneticPr fontId="9"/>
  </si>
  <si>
    <t>ｶﾅ</t>
    <phoneticPr fontId="5"/>
  </si>
  <si>
    <t>　・必要事項を入力してください。</t>
    <rPh sb="2" eb="4">
      <t>ヒツヨウ</t>
    </rPh>
    <rPh sb="4" eb="6">
      <t>ジコウ</t>
    </rPh>
    <rPh sb="7" eb="9">
      <t>ニュウリョク</t>
    </rPh>
    <phoneticPr fontId="5"/>
  </si>
  <si>
    <t>リレー</t>
    <phoneticPr fontId="41"/>
  </si>
  <si>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5"/>
  </si>
  <si>
    <t>男　　　子</t>
    <rPh sb="0" eb="1">
      <t>オトコ</t>
    </rPh>
    <rPh sb="4" eb="5">
      <t>コ</t>
    </rPh>
    <phoneticPr fontId="41"/>
  </si>
  <si>
    <t>女　　　子</t>
    <rPh sb="0" eb="1">
      <t>オンナ</t>
    </rPh>
    <rPh sb="4" eb="5">
      <t>コ</t>
    </rPh>
    <phoneticPr fontId="41"/>
  </si>
  <si>
    <t>一覧表用　種目名</t>
    <rPh sb="0" eb="2">
      <t>イチラン</t>
    </rPh>
    <rPh sb="2" eb="3">
      <t>ヒョウ</t>
    </rPh>
    <rPh sb="3" eb="4">
      <t>ヨウ</t>
    </rPh>
    <rPh sb="5" eb="7">
      <t>シュモク</t>
    </rPh>
    <rPh sb="7" eb="8">
      <t>メイ</t>
    </rPh>
    <phoneticPr fontId="41"/>
  </si>
  <si>
    <t>⇒</t>
    <phoneticPr fontId="5"/>
  </si>
  <si>
    <t>※データを修正する場合は、必ず「Delete」キーを使用してください。</t>
    <rPh sb="5" eb="7">
      <t>シュウセイ</t>
    </rPh>
    <rPh sb="9" eb="11">
      <t>バアイ</t>
    </rPh>
    <rPh sb="13" eb="14">
      <t>カナラ</t>
    </rPh>
    <rPh sb="26" eb="28">
      <t>シヨウ</t>
    </rPh>
    <phoneticPr fontId="5"/>
  </si>
  <si>
    <t>競技者NO</t>
    <rPh sb="0" eb="3">
      <t>キョウギシャ</t>
    </rPh>
    <phoneticPr fontId="5"/>
  </si>
  <si>
    <t>男400R</t>
    <rPh sb="0" eb="1">
      <t>オトコ</t>
    </rPh>
    <phoneticPr fontId="5"/>
  </si>
  <si>
    <t>リレー記録</t>
    <rPh sb="3" eb="5">
      <t>キロク</t>
    </rPh>
    <phoneticPr fontId="5"/>
  </si>
  <si>
    <t>4X100mR</t>
  </si>
  <si>
    <t>4X400mR</t>
  </si>
  <si>
    <t>男子</t>
    <rPh sb="0" eb="2">
      <t>ダンシ</t>
    </rPh>
    <phoneticPr fontId="5"/>
  </si>
  <si>
    <t>女子</t>
    <rPh sb="0" eb="2">
      <t>ジョシ</t>
    </rPh>
    <phoneticPr fontId="5"/>
  </si>
  <si>
    <t>男1600R</t>
    <rPh sb="0" eb="1">
      <t>オトコ</t>
    </rPh>
    <phoneticPr fontId="5"/>
  </si>
  <si>
    <t>女400R</t>
    <rPh sb="0" eb="1">
      <t>オンナ</t>
    </rPh>
    <phoneticPr fontId="5"/>
  </si>
  <si>
    <t>女1600R</t>
    <rPh sb="0" eb="1">
      <t>オンナ</t>
    </rPh>
    <phoneticPr fontId="5"/>
  </si>
  <si>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</si>
  <si>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</si>
  <si>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</si>
  <si>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</si>
  <si>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〒463-8799　守山郵便局　私書箱１４号　名古屋地区陸上競技協会</t>
    <rPh sb="23" eb="26">
      <t>ナゴヤ</t>
    </rPh>
    <rPh sb="26" eb="28">
      <t>チク</t>
    </rPh>
    <phoneticPr fontId="5"/>
  </si>
  <si>
    <t>種　目　数</t>
    <rPh sb="0" eb="1">
      <t>シュ</t>
    </rPh>
    <rPh sb="2" eb="3">
      <t>メ</t>
    </rPh>
    <rPh sb="4" eb="5">
      <t>スウ</t>
    </rPh>
    <phoneticPr fontId="9"/>
  </si>
  <si>
    <t>種目計</t>
    <rPh sb="0" eb="2">
      <t>シュモク</t>
    </rPh>
    <rPh sb="2" eb="3">
      <t>ケイ</t>
    </rPh>
    <phoneticPr fontId="5"/>
  </si>
  <si>
    <t>種目数</t>
    <rPh sb="0" eb="3">
      <t>シュモクスウ</t>
    </rPh>
    <phoneticPr fontId="9"/>
  </si>
  <si>
    <t>リレー</t>
    <phoneticPr fontId="9"/>
  </si>
  <si>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5"/>
  </si>
  <si>
    <t>リレー計</t>
    <rPh sb="3" eb="4">
      <t>ケイ</t>
    </rPh>
    <phoneticPr fontId="5"/>
  </si>
  <si>
    <t>プログラム購入部数</t>
    <phoneticPr fontId="9"/>
  </si>
  <si>
    <t>部</t>
    <rPh sb="0" eb="1">
      <t>ブ</t>
    </rPh>
    <phoneticPr fontId="9"/>
  </si>
  <si>
    <t>役員のできる方のお名前を入力してください</t>
    <rPh sb="0" eb="2">
      <t>ヤクイン</t>
    </rPh>
    <rPh sb="6" eb="7">
      <t>カタ</t>
    </rPh>
    <rPh sb="9" eb="11">
      <t>ナマ</t>
    </rPh>
    <rPh sb="12" eb="14">
      <t>ニュウリョク</t>
    </rPh>
    <phoneticPr fontId="5"/>
  </si>
  <si>
    <t>申込責任者</t>
    <rPh sb="0" eb="2">
      <t>モウシコミ</t>
    </rPh>
    <rPh sb="2" eb="5">
      <t>セキニ</t>
    </rPh>
    <phoneticPr fontId="5"/>
  </si>
  <si>
    <t>申込責任者</t>
    <rPh sb="0" eb="2">
      <t>モウシコミ</t>
    </rPh>
    <rPh sb="2" eb="5">
      <t>セキニンシャ</t>
    </rPh>
    <phoneticPr fontId="5"/>
  </si>
  <si>
    <t>No</t>
    <phoneticPr fontId="41"/>
  </si>
  <si>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</si>
  <si>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</si>
  <si>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</si>
  <si>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</si>
  <si>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</si>
  <si>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</si>
  <si>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</si>
  <si>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</si>
  <si>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</si>
  <si>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</si>
  <si>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</si>
  <si>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</si>
  <si>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</si>
  <si>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</si>
  <si>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</si>
  <si>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</si>
  <si>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</si>
  <si>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</si>
  <si>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57"/>
  </si>
  <si>
    <t>男走高跳</t>
  </si>
  <si>
    <t>女走幅跳</t>
  </si>
  <si>
    <t>男棒高跳</t>
    <rPh sb="1" eb="2">
      <t>ボウ</t>
    </rPh>
    <phoneticPr fontId="57"/>
  </si>
  <si>
    <t>女三段跳</t>
    <rPh sb="1" eb="3">
      <t>サンダ</t>
    </rPh>
    <phoneticPr fontId="56"/>
  </si>
  <si>
    <t>男走幅跳</t>
  </si>
  <si>
    <t>女砲丸投</t>
  </si>
  <si>
    <t>男三段跳</t>
    <rPh sb="1" eb="3">
      <t>サンダン</t>
    </rPh>
    <phoneticPr fontId="56"/>
  </si>
  <si>
    <t>女中学砲丸投</t>
  </si>
  <si>
    <t>男砲丸投</t>
    <rPh sb="1" eb="4">
      <t>ホウガンナゲ</t>
    </rPh>
    <phoneticPr fontId="56"/>
  </si>
  <si>
    <t>女円盤投</t>
    <rPh sb="1" eb="3">
      <t>エンバン</t>
    </rPh>
    <phoneticPr fontId="56"/>
  </si>
  <si>
    <t>男円盤投</t>
    <rPh sb="1" eb="4">
      <t>エンバンナゲ</t>
    </rPh>
    <phoneticPr fontId="56"/>
  </si>
  <si>
    <t>女ﾊﾝﾏｰ投</t>
    <rPh sb="5" eb="6">
      <t>ナ</t>
    </rPh>
    <phoneticPr fontId="56"/>
  </si>
  <si>
    <t>男ﾊﾝﾏｰ投</t>
  </si>
  <si>
    <t>女やり投</t>
    <rPh sb="3" eb="4">
      <t>ナ</t>
    </rPh>
    <phoneticPr fontId="56"/>
  </si>
  <si>
    <t>男やり投</t>
    <rPh sb="3" eb="4">
      <t>ナ</t>
    </rPh>
    <phoneticPr fontId="56"/>
  </si>
  <si>
    <t>メール送信期限</t>
    <rPh sb="3" eb="5">
      <t>ソウシン</t>
    </rPh>
    <rPh sb="5" eb="7">
      <t>キゲン</t>
    </rPh>
    <phoneticPr fontId="5"/>
  </si>
  <si>
    <t>部</t>
    <rPh sb="0" eb="1">
      <t>ブ</t>
    </rPh>
    <phoneticPr fontId="5"/>
  </si>
  <si>
    <t>役員のできる方のお名前</t>
    <rPh sb="0" eb="2">
      <t>ヤクイン</t>
    </rPh>
    <rPh sb="6" eb="7">
      <t>カタ</t>
    </rPh>
    <rPh sb="9" eb="11">
      <t>ナマ</t>
    </rPh>
    <phoneticPr fontId="5"/>
  </si>
  <si>
    <t>FLAG</t>
    <phoneticPr fontId="41"/>
  </si>
  <si>
    <t>女5000m</t>
    <rPh sb="0" eb="1">
      <t>オンナ</t>
    </rPh>
    <phoneticPr fontId="6"/>
  </si>
  <si>
    <t>男10000m</t>
    <phoneticPr fontId="57"/>
  </si>
  <si>
    <t>OP</t>
    <phoneticPr fontId="5"/>
  </si>
  <si>
    <t>OP1</t>
    <phoneticPr fontId="5"/>
  </si>
  <si>
    <t>OP2</t>
    <phoneticPr fontId="5"/>
  </si>
  <si>
    <t>OP3</t>
    <phoneticPr fontId="5"/>
  </si>
  <si>
    <t>女5000mW</t>
    <phoneticPr fontId="41"/>
  </si>
  <si>
    <t>男女計</t>
    <rPh sb="0" eb="3">
      <t>ダンジョ</t>
    </rPh>
    <phoneticPr fontId="5"/>
  </si>
  <si>
    <t>③選手情報入力</t>
    <rPh sb="1" eb="3">
      <t>センシュ</t>
    </rPh>
    <rPh sb="3" eb="5">
      <t>ジョウホウ</t>
    </rPh>
    <rPh sb="5" eb="7">
      <t>ニュウリョク</t>
    </rPh>
    <phoneticPr fontId="5"/>
  </si>
  <si>
    <t>④リレー情報確認</t>
    <rPh sb="4" eb="6">
      <t>ジョウホウ</t>
    </rPh>
    <rPh sb="6" eb="8">
      <t>カクニン</t>
    </rPh>
    <phoneticPr fontId="5"/>
  </si>
  <si>
    <t>⑤種目別人数一覧表</t>
    <rPh sb="1" eb="4">
      <t>シュモクベツ</t>
    </rPh>
    <rPh sb="4" eb="6">
      <t>ニンズウ</t>
    </rPh>
    <rPh sb="6" eb="8">
      <t>イチラン</t>
    </rPh>
    <rPh sb="8" eb="9">
      <t>ヒョウ</t>
    </rPh>
    <phoneticPr fontId="5"/>
  </si>
  <si>
    <t>絶対に、行を空けて入力しないでください。</t>
    <rPh sb="0" eb="2">
      <t>ゼッタイ</t>
    </rPh>
    <rPh sb="4" eb="5">
      <t>ギョウ</t>
    </rPh>
    <rPh sb="6" eb="7">
      <t>ア</t>
    </rPh>
    <rPh sb="9" eb="11">
      <t>ニュウリョク</t>
    </rPh>
    <phoneticPr fontId="5"/>
  </si>
  <si>
    <t>20m</t>
    <phoneticPr fontId="5"/>
  </si>
  <si>
    <t>A</t>
    <phoneticPr fontId="5"/>
  </si>
  <si>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5"/>
  </si>
  <si>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5"/>
  </si>
  <si>
    <t>２</t>
  </si>
  <si>
    <t>※このファイルをメールに添付して送信してください！</t>
    <rPh sb="12" eb="14">
      <t>テンプ</t>
    </rPh>
    <rPh sb="16" eb="18">
      <t>ソウシン</t>
    </rPh>
    <phoneticPr fontId="5"/>
  </si>
  <si>
    <t>プログラム事前申し込み１部</t>
    <rPh sb="5" eb="7">
      <t>ジゼン</t>
    </rPh>
    <rPh sb="7" eb="8">
      <t>モウ</t>
    </rPh>
    <rPh sb="9" eb="10">
      <t>コ</t>
    </rPh>
    <rPh sb="12" eb="13">
      <t>ブ</t>
    </rPh>
    <phoneticPr fontId="5"/>
  </si>
  <si>
    <t>口座番号</t>
    <rPh sb="0" eb="2">
      <t>コウザ</t>
    </rPh>
    <rPh sb="2" eb="4">
      <t>バンゴウ</t>
    </rPh>
    <phoneticPr fontId="66"/>
  </si>
  <si>
    <t>00870 = 3 = 90904</t>
  </si>
  <si>
    <t>加入者名</t>
    <rPh sb="0" eb="3">
      <t>カニュウシャ</t>
    </rPh>
    <rPh sb="3" eb="4">
      <t>メイ</t>
    </rPh>
    <phoneticPr fontId="66"/>
  </si>
  <si>
    <t>名古屋地区陸上競技協会</t>
    <rPh sb="5" eb="7">
      <t>リクジョウ</t>
    </rPh>
    <rPh sb="7" eb="9">
      <t>キョウギ</t>
    </rPh>
    <rPh sb="9" eb="11">
      <t>キョウカイ</t>
    </rPh>
    <phoneticPr fontId="66"/>
  </si>
  <si>
    <t>金　　額</t>
    <rPh sb="0" eb="1">
      <t>キン</t>
    </rPh>
    <rPh sb="3" eb="4">
      <t>ガク</t>
    </rPh>
    <phoneticPr fontId="66"/>
  </si>
  <si>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6"/>
  </si>
  <si>
    <t>通信欄に記入事項（おところ、おなまえの他に）</t>
    <rPh sb="0" eb="3">
      <t>ツウシンラン</t>
    </rPh>
    <rPh sb="4" eb="6">
      <t>キニュウ</t>
    </rPh>
    <rPh sb="6" eb="8">
      <t>ジコウ</t>
    </rPh>
    <rPh sb="19" eb="20">
      <t>ホカ</t>
    </rPh>
    <phoneticPr fontId="66"/>
  </si>
  <si>
    <t>①申込大会名（大会期日）</t>
    <rPh sb="1" eb="3">
      <t>モウシコミ</t>
    </rPh>
    <rPh sb="3" eb="6">
      <t>タイカイメイ</t>
    </rPh>
    <rPh sb="7" eb="9">
      <t>タイカイ</t>
    </rPh>
    <rPh sb="9" eb="11">
      <t>キジツ</t>
    </rPh>
    <phoneticPr fontId="66"/>
  </si>
  <si>
    <t>②申込団体名・学校名のいずれか</t>
    <rPh sb="1" eb="3">
      <t>モウシコミ</t>
    </rPh>
    <rPh sb="3" eb="6">
      <t>ダンタイメイ</t>
    </rPh>
    <rPh sb="7" eb="10">
      <t>ガッコウメイ</t>
    </rPh>
    <phoneticPr fontId="66"/>
  </si>
  <si>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6"/>
  </si>
  <si>
    <t>店名</t>
    <rPh sb="0" eb="2">
      <t>テンメイ</t>
    </rPh>
    <phoneticPr fontId="66"/>
  </si>
  <si>
    <t>〇八九</t>
    <rPh sb="0" eb="3">
      <t>０８９</t>
    </rPh>
    <phoneticPr fontId="66"/>
  </si>
  <si>
    <t>店</t>
    <rPh sb="0" eb="1">
      <t>テン</t>
    </rPh>
    <phoneticPr fontId="66"/>
  </si>
  <si>
    <t>店番</t>
    <rPh sb="0" eb="1">
      <t>テン</t>
    </rPh>
    <rPh sb="1" eb="2">
      <t>バン</t>
    </rPh>
    <phoneticPr fontId="66"/>
  </si>
  <si>
    <t>０８９</t>
  </si>
  <si>
    <t>ｾﾞﾛﾊﾁｷｭｳ</t>
  </si>
  <si>
    <t>預金項目</t>
    <rPh sb="0" eb="2">
      <t>ヨキン</t>
    </rPh>
    <rPh sb="2" eb="4">
      <t>コウモク</t>
    </rPh>
    <phoneticPr fontId="66"/>
  </si>
  <si>
    <t>当座預金</t>
    <rPh sb="0" eb="2">
      <t>トウザ</t>
    </rPh>
    <rPh sb="2" eb="4">
      <t>ヨキン</t>
    </rPh>
    <phoneticPr fontId="66"/>
  </si>
  <si>
    <t>００９０９０４</t>
  </si>
  <si>
    <t>振込口座の間違いにお気をつけください。</t>
    <rPh sb="0" eb="2">
      <t>フリコミ</t>
    </rPh>
    <rPh sb="2" eb="4">
      <t>コウザ</t>
    </rPh>
    <rPh sb="5" eb="7">
      <t>マチガ</t>
    </rPh>
    <rPh sb="10" eb="11">
      <t>キ</t>
    </rPh>
    <phoneticPr fontId="5"/>
  </si>
  <si>
    <t>団体名が判らなくなりますので、</t>
    <rPh sb="0" eb="3">
      <t>ダンタイメイ</t>
    </rPh>
    <rPh sb="4" eb="5">
      <t>ワカ</t>
    </rPh>
    <phoneticPr fontId="5"/>
  </si>
  <si>
    <t>①団体情報入力</t>
    <rPh sb="1" eb="3">
      <t>ダン</t>
    </rPh>
    <rPh sb="3" eb="5">
      <t>ジョウホウ</t>
    </rPh>
    <rPh sb="5" eb="7">
      <t>ニュウリョク</t>
    </rPh>
    <phoneticPr fontId="5"/>
  </si>
  <si>
    <t>団体名検索</t>
    <rPh sb="0" eb="2">
      <t>ダンタイ</t>
    </rPh>
    <rPh sb="2" eb="3">
      <t>メイ</t>
    </rPh>
    <rPh sb="3" eb="5">
      <t>ケンサク</t>
    </rPh>
    <phoneticPr fontId="5"/>
  </si>
  <si>
    <t>団体名</t>
    <rPh sb="0" eb="2">
      <t>ダンタイ</t>
    </rPh>
    <rPh sb="2" eb="3">
      <t>メイ</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</si>
  <si>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</si>
  <si>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</si>
  <si>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</si>
  <si>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←入力</t>
    <rPh sb="1" eb="3">
      <t>ニュウリョク</t>
    </rPh>
    <phoneticPr fontId="5"/>
  </si>
  <si>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5"/>
  </si>
  <si>
    <t>←入力　ナンバーのアルファベットを入力してください。</t>
    <rPh sb="1" eb="3">
      <t>ニュウリョク</t>
    </rPh>
    <rPh sb="17" eb="19">
      <t>ニュウ</t>
    </rPh>
    <phoneticPr fontId="5"/>
  </si>
  <si>
    <t>プログラム購入部数</t>
    <phoneticPr fontId="5"/>
  </si>
  <si>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5"/>
  </si>
  <si>
    <t>団体名略称</t>
  </si>
  <si>
    <t>団体コード</t>
    <phoneticPr fontId="57"/>
  </si>
  <si>
    <t>団体名カナ</t>
  </si>
  <si>
    <r>
      <t>N</t>
    </r>
    <r>
      <rPr>
        <sz val="11"/>
        <color theme="1"/>
        <rFont val="ＭＳ ゴシック"/>
        <family val="2"/>
        <charset val="128"/>
      </rPr>
      <t>o</t>
    </r>
    <phoneticPr fontId="41"/>
  </si>
  <si>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</si>
  <si>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</si>
  <si>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</si>
  <si>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</si>
  <si>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</si>
  <si>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</si>
  <si>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</si>
  <si>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</si>
  <si>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</si>
  <si>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</si>
  <si>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</si>
  <si>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</si>
  <si>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</si>
  <si>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</si>
  <si>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</si>
  <si>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</si>
  <si>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</si>
  <si>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</si>
  <si>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</si>
  <si>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</si>
  <si>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</si>
  <si>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</si>
  <si>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</si>
  <si>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</si>
  <si>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</si>
  <si>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</si>
  <si>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</si>
  <si>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</si>
  <si>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</si>
  <si>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</si>
  <si>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</si>
  <si>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</si>
  <si>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</si>
  <si>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</si>
  <si>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</si>
  <si>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</si>
  <si>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</si>
  <si>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</si>
  <si>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</si>
  <si>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</si>
  <si>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</si>
  <si>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</si>
  <si>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</si>
  <si>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</si>
  <si>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</si>
  <si>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</si>
  <si>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</si>
  <si>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</si>
  <si>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</si>
  <si>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</si>
  <si>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</si>
  <si>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</si>
  <si>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</si>
  <si>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</si>
  <si>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</si>
  <si>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</si>
  <si>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</si>
  <si>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</si>
  <si>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</si>
  <si>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</si>
  <si>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</si>
  <si>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</si>
  <si>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</si>
  <si>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</si>
  <si>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</si>
  <si>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</si>
  <si>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</si>
  <si>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</si>
  <si>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</si>
  <si>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</si>
  <si>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</si>
  <si>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</si>
  <si>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</si>
  <si>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</si>
  <si>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</si>
  <si>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</si>
  <si>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</si>
  <si>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</si>
  <si>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</si>
  <si>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</si>
  <si>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</si>
  <si>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</si>
  <si>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</si>
  <si>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</si>
  <si>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</si>
  <si>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</si>
  <si>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</si>
  <si>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</si>
  <si>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</si>
  <si>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</si>
  <si>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</si>
  <si>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</si>
  <si>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</si>
  <si>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</si>
  <si>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</si>
  <si>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</si>
  <si>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</si>
  <si>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</si>
  <si>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</si>
  <si>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</si>
  <si>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</si>
  <si>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</si>
  <si>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</si>
  <si>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</si>
  <si>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</si>
  <si>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</si>
  <si>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</si>
  <si>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</si>
  <si>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</si>
  <si>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</si>
  <si>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</si>
  <si>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</si>
  <si>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</si>
  <si>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</si>
  <si>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</si>
  <si>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</si>
  <si>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</si>
  <si>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</si>
  <si>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</si>
  <si>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</si>
  <si>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</si>
  <si>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</si>
  <si>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</si>
  <si>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</si>
  <si>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</si>
  <si>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</si>
  <si>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</si>
  <si>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</si>
  <si>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</si>
  <si>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</si>
  <si>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</si>
  <si>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</si>
  <si>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</si>
  <si>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</si>
  <si>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</si>
  <si>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</si>
  <si>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</si>
  <si>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</si>
  <si>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</si>
  <si>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</si>
  <si>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</si>
  <si>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</si>
  <si>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</si>
  <si>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</si>
  <si>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</si>
  <si>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</si>
  <si>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</si>
  <si>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</si>
  <si>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</si>
  <si>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</si>
  <si>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</si>
  <si>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</si>
  <si>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</si>
  <si>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</si>
  <si>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</si>
  <si>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</si>
  <si>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</si>
  <si>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</si>
  <si>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</si>
  <si>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</si>
  <si>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</si>
  <si>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</si>
  <si>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</si>
  <si>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</si>
  <si>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</si>
  <si>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</si>
  <si>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</si>
  <si>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</si>
  <si>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</si>
  <si>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</si>
  <si>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</si>
  <si>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</si>
  <si>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</si>
  <si>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</si>
  <si>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</si>
  <si>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</si>
  <si>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</si>
  <si>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</si>
  <si>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</si>
  <si>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</si>
  <si>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</si>
  <si>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</si>
  <si>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</si>
  <si>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</si>
  <si>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</si>
  <si>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</si>
  <si>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</si>
  <si>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</si>
  <si>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</si>
  <si>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</si>
  <si>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</si>
  <si>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</si>
  <si>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</si>
  <si>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</si>
  <si>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</si>
  <si>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</si>
  <si>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</si>
  <si>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</si>
  <si>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</si>
  <si>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</si>
  <si>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</si>
  <si>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</si>
  <si>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</si>
  <si>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</si>
  <si>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</si>
  <si>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</si>
  <si>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</si>
  <si>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</si>
  <si>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</si>
  <si>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</si>
  <si>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</si>
  <si>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</si>
  <si>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</si>
  <si>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</si>
  <si>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</si>
  <si>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</si>
  <si>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</si>
  <si>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</si>
  <si>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</si>
  <si>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</si>
  <si>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</si>
  <si>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</si>
  <si>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</si>
  <si>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</si>
  <si>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</si>
  <si>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</si>
  <si>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</si>
  <si>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</si>
  <si>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</si>
  <si>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</si>
  <si>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</si>
  <si>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</si>
  <si>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</si>
  <si>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</si>
  <si>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</si>
  <si>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</si>
  <si>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</si>
  <si>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</si>
  <si>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</si>
  <si>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</si>
  <si>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</si>
  <si>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</si>
  <si>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</si>
  <si>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</si>
  <si>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</si>
  <si>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</si>
  <si>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</si>
  <si>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</si>
  <si>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</si>
  <si>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</si>
  <si>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</si>
  <si>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</si>
  <si>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</si>
  <si>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</si>
  <si>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</si>
  <si>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</si>
  <si>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</si>
  <si>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</si>
  <si>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</si>
  <si>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</si>
  <si>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</si>
  <si>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</si>
  <si>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</si>
  <si>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</si>
  <si>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</si>
  <si>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</si>
  <si>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</si>
  <si>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</si>
  <si>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</si>
  <si>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</si>
  <si>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</si>
  <si>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</si>
  <si>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</si>
  <si>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</si>
  <si>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</si>
  <si>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</si>
  <si>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</si>
  <si>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</si>
  <si>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</si>
  <si>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</si>
  <si>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</si>
  <si>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</si>
  <si>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</si>
  <si>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</si>
  <si>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</si>
  <si>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</si>
  <si>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</si>
  <si>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</si>
  <si>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</si>
  <si>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</si>
  <si>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</si>
  <si>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</si>
  <si>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</si>
  <si>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</si>
  <si>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</si>
  <si>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</si>
  <si>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</si>
  <si>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</si>
  <si>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</si>
  <si>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</si>
  <si>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</si>
  <si>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</si>
  <si>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</si>
  <si>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</si>
  <si>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</si>
  <si>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</si>
  <si>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</si>
  <si>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</si>
  <si>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</si>
  <si>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</si>
  <si>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</si>
  <si>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</si>
  <si>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</si>
  <si>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</si>
  <si>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</si>
  <si>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</si>
  <si>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</si>
  <si>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</si>
  <si>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</si>
  <si>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</si>
  <si>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</si>
  <si>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</si>
  <si>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</si>
  <si>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</si>
  <si>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</si>
  <si>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</si>
  <si>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</si>
  <si>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</si>
  <si>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</si>
  <si>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</si>
  <si>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</si>
  <si>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</si>
  <si>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</si>
  <si>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</si>
  <si>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</si>
  <si>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</si>
  <si>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</si>
  <si>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</si>
  <si>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</si>
  <si>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</si>
  <si>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</si>
  <si>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</si>
  <si>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</si>
  <si>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</si>
  <si>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</si>
  <si>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</si>
  <si>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</si>
  <si>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</si>
  <si>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</si>
  <si>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</si>
  <si>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</si>
  <si>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</si>
  <si>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</si>
  <si>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</si>
  <si>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</si>
  <si>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</si>
  <si>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</si>
  <si>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</si>
  <si>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</si>
  <si>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</si>
  <si>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</si>
  <si>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</si>
  <si>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</si>
  <si>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</si>
  <si>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</si>
  <si>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</si>
  <si>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</si>
  <si>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</si>
  <si>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</si>
  <si>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</si>
  <si>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</si>
  <si>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</si>
  <si>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</si>
  <si>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</si>
  <si>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</si>
  <si>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</si>
  <si>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</si>
  <si>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</si>
  <si>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</si>
  <si>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</si>
  <si>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</si>
  <si>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</si>
  <si>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</si>
  <si>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</si>
  <si>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</si>
  <si>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</si>
  <si>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</si>
  <si>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</si>
  <si>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</si>
  <si>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</si>
  <si>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</si>
  <si>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</si>
  <si>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</si>
  <si>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</si>
  <si>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</si>
  <si>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</si>
  <si>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</si>
  <si>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</si>
  <si>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</si>
  <si>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</si>
  <si>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</si>
  <si>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</si>
  <si>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</si>
  <si>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</si>
  <si>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</si>
  <si>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</si>
  <si>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</si>
  <si>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</si>
  <si>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</si>
  <si>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一般・大学生用</t>
    <rPh sb="0" eb="2">
      <t>イッ</t>
    </rPh>
    <rPh sb="3" eb="6">
      <t>ダイガクセイ</t>
    </rPh>
    <phoneticPr fontId="5"/>
  </si>
  <si>
    <t>←団体名最初の一文字を入力してください。</t>
    <rPh sb="1" eb="3">
      <t>ダンタイ</t>
    </rPh>
    <rPh sb="4" eb="6">
      <t>サイショ</t>
    </rPh>
    <rPh sb="7" eb="10">
      <t>ヒトモジ</t>
    </rPh>
    <rPh sb="11" eb="20">
      <t>ニュウリョク</t>
    </rPh>
    <phoneticPr fontId="5"/>
  </si>
  <si>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5"/>
  </si>
  <si>
    <t>←団体名を選択すると、自動で入力されます。</t>
    <rPh sb="1" eb="3">
      <t>ダンタイ</t>
    </rPh>
    <rPh sb="3" eb="4">
      <t>メイ</t>
    </rPh>
    <rPh sb="5" eb="7">
      <t>センタク</t>
    </rPh>
    <rPh sb="11" eb="13">
      <t>ジドウ</t>
    </rPh>
    <rPh sb="14" eb="16">
      <t>ニュウリョク</t>
    </rPh>
    <phoneticPr fontId="5"/>
  </si>
  <si>
    <t>※種目数・参加料等を確認してから印刷をしてください。</t>
    <phoneticPr fontId="5"/>
  </si>
  <si>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</si>
  <si>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</si>
  <si>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</si>
  <si>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</si>
  <si>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</si>
  <si>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</si>
  <si>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</si>
  <si>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</si>
  <si>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</si>
  <si>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</si>
  <si>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</si>
  <si>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</si>
  <si>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</si>
  <si>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</si>
  <si>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</si>
  <si>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</si>
  <si>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</si>
  <si>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</si>
  <si>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</si>
  <si>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</si>
  <si>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</si>
  <si>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</si>
  <si>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</si>
  <si>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</si>
  <si>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</si>
  <si>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</si>
  <si>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</si>
  <si>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</si>
  <si>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</si>
  <si>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</si>
  <si>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</si>
  <si>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</si>
  <si>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</si>
  <si>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</si>
  <si>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</si>
  <si>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</si>
  <si>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</si>
  <si>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</si>
  <si>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</si>
  <si>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</si>
  <si>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</si>
  <si>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</si>
  <si>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</si>
  <si>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</si>
  <si>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</si>
  <si>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</si>
  <si>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</si>
  <si>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</si>
  <si>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</si>
  <si>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</si>
  <si>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</si>
  <si>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</si>
  <si>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</si>
  <si>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</si>
  <si>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</si>
  <si>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</si>
  <si>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</si>
  <si>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</si>
  <si>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</si>
  <si>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</si>
  <si>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</si>
  <si>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</si>
  <si>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</si>
  <si>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</si>
  <si>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</si>
  <si>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</si>
  <si>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</si>
  <si>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</si>
  <si>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</si>
  <si>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</si>
  <si>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</si>
  <si>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</si>
  <si>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</si>
  <si>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</si>
  <si>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</si>
  <si>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</si>
  <si>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</si>
  <si>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</si>
  <si>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</si>
  <si>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</si>
  <si>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</si>
  <si>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</si>
  <si>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</si>
  <si>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</si>
  <si>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</si>
  <si>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</si>
  <si>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</si>
  <si>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</si>
  <si>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</si>
  <si>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</si>
  <si>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</si>
  <si>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</si>
  <si>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</si>
  <si>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</si>
  <si>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</si>
  <si>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</si>
  <si>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</si>
  <si>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</si>
  <si>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</si>
  <si>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</si>
  <si>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</si>
  <si>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</si>
  <si>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</si>
  <si>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</si>
  <si>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</si>
  <si>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</si>
  <si>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</si>
  <si>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</si>
  <si>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</si>
  <si>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</si>
  <si>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</si>
  <si>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</si>
  <si>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</si>
  <si>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</si>
  <si>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</si>
  <si>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</si>
  <si>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</si>
  <si>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</si>
  <si>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</si>
  <si>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</si>
  <si>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</si>
  <si>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</si>
  <si>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</si>
  <si>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</si>
  <si>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</si>
  <si>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</si>
  <si>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</si>
  <si>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</si>
  <si>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</si>
  <si>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</si>
  <si>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</si>
  <si>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</si>
  <si>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</si>
  <si>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</si>
  <si>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</si>
  <si>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</si>
  <si>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</si>
  <si>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</si>
  <si>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</si>
  <si>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</si>
  <si>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</si>
  <si>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</si>
  <si>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</si>
  <si>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</si>
  <si>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</si>
  <si>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</si>
  <si>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</si>
  <si>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</si>
  <si>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</si>
  <si>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</si>
  <si>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</si>
  <si>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</si>
  <si>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</si>
  <si>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</si>
  <si>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</si>
  <si>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</si>
  <si>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</si>
  <si>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</si>
  <si>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</si>
  <si>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</si>
  <si>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</si>
  <si>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</si>
  <si>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</si>
  <si>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</si>
  <si>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</si>
  <si>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</si>
  <si>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</si>
  <si>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</si>
  <si>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</si>
  <si>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</si>
  <si>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</si>
  <si>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</si>
  <si>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</si>
  <si>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</si>
  <si>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</si>
  <si>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</si>
  <si>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</si>
  <si>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</si>
  <si>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</si>
  <si>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</si>
  <si>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</si>
  <si>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</si>
  <si>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</si>
  <si>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</si>
  <si>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</si>
  <si>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</si>
  <si>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</si>
  <si>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</si>
  <si>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</si>
  <si>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</si>
  <si>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</si>
  <si>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</si>
  <si>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栄徳高</t>
  </si>
  <si>
    <t>アイチキョウエイガクエンエイトク</t>
  </si>
  <si>
    <t>名古屋情報</t>
  </si>
  <si>
    <t>名古屋工学院</t>
  </si>
  <si>
    <t>東海工専</t>
  </si>
  <si>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</si>
  <si>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</si>
  <si>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</si>
  <si>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</si>
  <si>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</si>
  <si>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</si>
  <si>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</si>
  <si>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</si>
  <si>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</si>
  <si>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</si>
  <si>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</si>
  <si>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</si>
  <si>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</si>
  <si>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</si>
  <si>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</si>
  <si>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</si>
  <si>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</si>
  <si>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</si>
  <si>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</si>
  <si>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</si>
  <si>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</si>
  <si>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</si>
  <si>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</si>
  <si>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</si>
  <si>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</si>
  <si>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</si>
  <si>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</si>
  <si>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</si>
  <si>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</si>
  <si>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</si>
  <si>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</si>
  <si>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</si>
  <si>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</si>
  <si>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</si>
  <si>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</si>
  <si>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</si>
  <si>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</si>
  <si>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</si>
  <si>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</si>
  <si>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</si>
  <si>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</si>
  <si>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</si>
  <si>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</si>
  <si>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</si>
  <si>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</si>
  <si>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</si>
  <si>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</si>
  <si>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</si>
  <si>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</si>
  <si>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</si>
  <si>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</si>
  <si>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</si>
  <si>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</si>
  <si>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</si>
  <si>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</si>
  <si>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</si>
  <si>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</si>
  <si>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</si>
  <si>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</si>
  <si>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</si>
  <si>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</si>
  <si>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</si>
  <si>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</si>
  <si>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</si>
  <si>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</si>
  <si>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</si>
  <si>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</si>
  <si>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</si>
  <si>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</si>
  <si>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</si>
  <si>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</si>
  <si>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</si>
  <si>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</si>
  <si>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</si>
  <si>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</si>
  <si>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</si>
  <si>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</si>
  <si>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</si>
  <si>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</si>
  <si>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</si>
  <si>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</si>
  <si>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</si>
  <si>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</si>
  <si>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</si>
  <si>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</si>
  <si>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</si>
  <si>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</si>
  <si>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</si>
  <si>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</si>
  <si>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</si>
  <si>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</si>
  <si>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</si>
  <si>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</si>
  <si>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</si>
  <si>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</si>
  <si>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</si>
  <si>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</si>
  <si>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</si>
  <si>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</si>
  <si>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</si>
  <si>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</si>
  <si>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</si>
  <si>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</si>
  <si>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トウブチュウ</t>
  </si>
  <si>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</si>
  <si>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</si>
  <si>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</si>
  <si>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</si>
  <si>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</si>
  <si>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</si>
  <si>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</si>
  <si>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</si>
  <si>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</si>
  <si>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</si>
  <si>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</si>
  <si>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</si>
  <si>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</si>
  <si>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</si>
  <si>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</si>
  <si>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</si>
  <si>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</si>
  <si>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</si>
  <si>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</si>
  <si>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</si>
  <si>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</si>
  <si>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</si>
  <si>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</si>
  <si>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</si>
  <si>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</si>
  <si>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</si>
  <si>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</si>
  <si>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</si>
  <si>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</si>
  <si>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</si>
  <si>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</si>
  <si>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</si>
  <si>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</si>
  <si>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</si>
  <si>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</si>
  <si>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</si>
  <si>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</si>
  <si>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</si>
  <si>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</si>
  <si>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</si>
  <si>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</si>
  <si>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</si>
  <si>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</si>
  <si>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</si>
  <si>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</si>
  <si>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</si>
  <si>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</si>
  <si>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</si>
  <si>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</si>
  <si>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</si>
  <si>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</si>
  <si>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</si>
  <si>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</si>
  <si>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</si>
  <si>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</si>
  <si>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</si>
  <si>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</si>
  <si>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</si>
  <si>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</si>
  <si>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</si>
  <si>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</si>
  <si>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</si>
  <si>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</si>
  <si>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</si>
  <si>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</si>
  <si>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</si>
  <si>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</si>
  <si>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</si>
  <si>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</si>
  <si>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</si>
  <si>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</si>
  <si>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</si>
  <si>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</si>
  <si>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</si>
  <si>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</si>
  <si>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</si>
  <si>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</si>
  <si>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</si>
  <si>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</si>
  <si>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</si>
  <si>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</si>
  <si>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</si>
  <si>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</si>
  <si>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</si>
  <si>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振込明細書のコピーを余白に添付してください</t>
    <rPh sb="0" eb="2">
      <t>フリコミ</t>
    </rPh>
    <rPh sb="2" eb="5">
      <t>メイサイショ</t>
    </rPh>
    <rPh sb="10" eb="12">
      <t>ヨハク</t>
    </rPh>
    <rPh sb="13" eb="15">
      <t>テンプ</t>
    </rPh>
    <phoneticPr fontId="5"/>
  </si>
  <si>
    <t>ＲＣベルマーレ</t>
  </si>
  <si>
    <t>アールシーベルマーレ</t>
  </si>
  <si>
    <t>SET PROJECT</t>
  </si>
  <si>
    <t>セットプロジェクト</t>
  </si>
  <si>
    <t>TNP</t>
  </si>
  <si>
    <t>ティーエヌピー</t>
  </si>
  <si>
    <t>名城大薬学部</t>
  </si>
  <si>
    <t>メイジョウダイヤクガクブ</t>
  </si>
  <si>
    <t>緑丘高</t>
  </si>
  <si>
    <t>ミドリガオカ</t>
  </si>
  <si>
    <t>ナゴヤジョウホウ</t>
  </si>
  <si>
    <t>ナゴヤコウガクイ</t>
  </si>
  <si>
    <t>トウカイコウギョウセンモンガッコウアツタコウ</t>
  </si>
  <si>
    <t>あぐい陸上ク</t>
  </si>
  <si>
    <t>アグイリクジョウクラブ</t>
  </si>
  <si>
    <t>2nd ATHLETE</t>
  </si>
  <si>
    <t>セカンドアスリート</t>
  </si>
  <si>
    <t>名大医学部AC</t>
  </si>
  <si>
    <t>ﾒｲﾀﾞｲｲｶﾞｸﾌﾞｴｰｼｰ</t>
  </si>
  <si>
    <t>春日井東部中</t>
  </si>
  <si>
    <t>春日井中部中</t>
  </si>
  <si>
    <t>水野中</t>
  </si>
  <si>
    <t>ﾐｽﾞﾉﾁｭｳ</t>
  </si>
  <si>
    <t>滋賀大</t>
  </si>
  <si>
    <t>シガダイ</t>
  </si>
  <si>
    <t>岐阜協立大</t>
  </si>
  <si>
    <t>ギフキョウリツダイガク</t>
  </si>
  <si>
    <t>藤田医科大</t>
  </si>
  <si>
    <t>フジタイカダイガク</t>
  </si>
  <si>
    <t>ｸﾗﾌﾞR2中日本</t>
  </si>
  <si>
    <t>大阪府立大</t>
  </si>
  <si>
    <t>オオサカフリツダイ</t>
  </si>
  <si>
    <t>No</t>
    <phoneticPr fontId="41"/>
  </si>
  <si>
    <t>FLAG</t>
    <phoneticPr fontId="41"/>
  </si>
  <si>
    <t>男100mA</t>
    <rPh sb="0" eb="1">
      <t>オトコ</t>
    </rPh>
    <phoneticPr fontId="17"/>
  </si>
  <si>
    <t>女100mA</t>
  </si>
  <si>
    <t>男4X100mR</t>
  </si>
  <si>
    <t>男100mB</t>
    <rPh sb="0" eb="1">
      <t>オトコ</t>
    </rPh>
    <phoneticPr fontId="17"/>
  </si>
  <si>
    <t>女100mB</t>
  </si>
  <si>
    <t>男4X400mR</t>
  </si>
  <si>
    <t>男100mC</t>
    <rPh sb="0" eb="1">
      <t>オト</t>
    </rPh>
    <phoneticPr fontId="17"/>
  </si>
  <si>
    <t>女100mC</t>
  </si>
  <si>
    <t>女4X100mR</t>
  </si>
  <si>
    <t>女4X400mR</t>
  </si>
  <si>
    <t>男中学110mH(0.914m)</t>
    <rPh sb="0" eb="1">
      <t>オ</t>
    </rPh>
    <rPh sb="1" eb="3">
      <t>チュウ</t>
    </rPh>
    <phoneticPr fontId="17"/>
  </si>
  <si>
    <t>女100mYH(0.762m/8.5m)</t>
    <rPh sb="0" eb="1">
      <t>オ</t>
    </rPh>
    <phoneticPr fontId="17"/>
  </si>
  <si>
    <t>男110mJH(0.991m)</t>
    <rPh sb="0" eb="1">
      <t>オ</t>
    </rPh>
    <phoneticPr fontId="17"/>
  </si>
  <si>
    <t>女走高跳</t>
    <rPh sb="1" eb="4">
      <t>ハシ</t>
    </rPh>
    <phoneticPr fontId="17"/>
  </si>
  <si>
    <t>男走高跳</t>
    <rPh sb="0" eb="1">
      <t>オ</t>
    </rPh>
    <rPh sb="1" eb="4">
      <t>ハシ</t>
    </rPh>
    <phoneticPr fontId="17"/>
  </si>
  <si>
    <t>女棒高跳</t>
    <rPh sb="1" eb="4">
      <t>ボウタカトビ</t>
    </rPh>
    <phoneticPr fontId="17"/>
  </si>
  <si>
    <t>男棒高跳</t>
    <rPh sb="0" eb="1">
      <t>オ</t>
    </rPh>
    <rPh sb="1" eb="4">
      <t>ボウタカトビ</t>
    </rPh>
    <phoneticPr fontId="17"/>
  </si>
  <si>
    <t>女走幅跳A</t>
    <rPh sb="1" eb="4">
      <t>ハシリハ</t>
    </rPh>
    <phoneticPr fontId="17"/>
  </si>
  <si>
    <t>男走幅跳A</t>
    <rPh sb="0" eb="1">
      <t>オト</t>
    </rPh>
    <rPh sb="1" eb="4">
      <t>ハシリハ</t>
    </rPh>
    <phoneticPr fontId="17"/>
  </si>
  <si>
    <t>女走幅跳B</t>
    <rPh sb="1" eb="4">
      <t>ハシリハ</t>
    </rPh>
    <phoneticPr fontId="17"/>
  </si>
  <si>
    <t>男走幅跳B</t>
    <rPh sb="0" eb="1">
      <t>オト</t>
    </rPh>
    <rPh sb="1" eb="4">
      <t>ハシリハ</t>
    </rPh>
    <phoneticPr fontId="17"/>
  </si>
  <si>
    <t>女走幅跳C</t>
    <rPh sb="1" eb="4">
      <t>ハシリハ</t>
    </rPh>
    <phoneticPr fontId="17"/>
  </si>
  <si>
    <t>男走幅跳C</t>
    <rPh sb="0" eb="1">
      <t>オト</t>
    </rPh>
    <rPh sb="1" eb="4">
      <t>ハシリハ</t>
    </rPh>
    <phoneticPr fontId="17"/>
  </si>
  <si>
    <t>女円盤投(1.000kg)</t>
  </si>
  <si>
    <t>女中学砲丸投(2.721kg)</t>
    <rPh sb="0" eb="1">
      <t>オ</t>
    </rPh>
    <phoneticPr fontId="17"/>
  </si>
  <si>
    <t>男中学砲丸投(5.000kg)</t>
    <rPh sb="0" eb="1">
      <t>オ</t>
    </rPh>
    <phoneticPr fontId="17"/>
  </si>
  <si>
    <t>男中学円盤投(1.500kg)</t>
    <rPh sb="0" eb="1">
      <t>オ</t>
    </rPh>
    <phoneticPr fontId="17"/>
  </si>
  <si>
    <t>・大学生は学連登録者であり、登録が愛知・名古屋地区陸協であることが必要です。</t>
    <rPh sb="1" eb="4">
      <t>ダイガクセイ</t>
    </rPh>
    <rPh sb="5" eb="6">
      <t>ガク</t>
    </rPh>
    <rPh sb="6" eb="7">
      <t>レン</t>
    </rPh>
    <rPh sb="7" eb="10">
      <t>トウロクシャ</t>
    </rPh>
    <rPh sb="14" eb="16">
      <t>トウロク</t>
    </rPh>
    <rPh sb="17" eb="19">
      <t>アイチ</t>
    </rPh>
    <rPh sb="33" eb="35">
      <t>ヒツヨウ</t>
    </rPh>
    <phoneticPr fontId="5"/>
  </si>
  <si>
    <t>・中学生は愛知陸協（名古屋地区）の登録番号で申し込んでください。</t>
    <rPh sb="1" eb="4">
      <t>チュウガクセイ</t>
    </rPh>
    <rPh sb="5" eb="7">
      <t>アイチ</t>
    </rPh>
    <rPh sb="7" eb="9">
      <t>リクキョウ</t>
    </rPh>
    <rPh sb="17" eb="19">
      <t>トウロク</t>
    </rPh>
    <rPh sb="19" eb="21">
      <t>バンゴウ</t>
    </rPh>
    <rPh sb="22" eb="23">
      <t>モウ</t>
    </rPh>
    <rPh sb="24" eb="25">
      <t>コ</t>
    </rPh>
    <phoneticPr fontId="5"/>
  </si>
  <si>
    <t>・同時進行になる競技がありますが、番組編成は考慮しません。</t>
    <rPh sb="8" eb="10">
      <t>キョウギ</t>
    </rPh>
    <rPh sb="17" eb="21">
      <t>バングミヘンセイ</t>
    </rPh>
    <rPh sb="22" eb="24">
      <t>コウリョ</t>
    </rPh>
    <phoneticPr fontId="5"/>
  </si>
  <si>
    <t>・団体情報シートをプリントアウトして,参加料振込用紙のコピーを添付して</t>
    <rPh sb="1" eb="3">
      <t>ダンタイ</t>
    </rPh>
    <rPh sb="3" eb="5">
      <t>ジョウホウ</t>
    </rPh>
    <rPh sb="19" eb="22">
      <t>サンカリョウ</t>
    </rPh>
    <rPh sb="22" eb="26">
      <t>フリコミヨウシ</t>
    </rPh>
    <rPh sb="31" eb="33">
      <t>テンプ</t>
    </rPh>
    <phoneticPr fontId="5"/>
  </si>
  <si>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5"/>
  </si>
  <si>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5"/>
  </si>
  <si>
    <t>　　大会前にHPで、組と招集時間の確認をお願い致します。</t>
    <rPh sb="2" eb="5">
      <t>タイカイマエ</t>
    </rPh>
    <rPh sb="10" eb="11">
      <t>クミ</t>
    </rPh>
    <rPh sb="12" eb="16">
      <t>ショウ</t>
    </rPh>
    <rPh sb="17" eb="19">
      <t>カクニン</t>
    </rPh>
    <rPh sb="21" eb="22">
      <t>ネガ</t>
    </rPh>
    <rPh sb="23" eb="24">
      <t>イタ</t>
    </rPh>
    <phoneticPr fontId="5"/>
  </si>
  <si>
    <t>１種目　高校生以上８００円　中学生５００円　　　</t>
    <rPh sb="1" eb="3">
      <t>シュモク</t>
    </rPh>
    <rPh sb="4" eb="9">
      <t>コウコウセイイジョウ</t>
    </rPh>
    <rPh sb="12" eb="13">
      <t>エン</t>
    </rPh>
    <rPh sb="14" eb="17">
      <t>チュウガクセイ</t>
    </rPh>
    <rPh sb="20" eb="21">
      <t>エン</t>
    </rPh>
    <phoneticPr fontId="5"/>
  </si>
  <si>
    <t>１０００円</t>
    <rPh sb="4" eb="5">
      <t>エン</t>
    </rPh>
    <phoneticPr fontId="5"/>
  </si>
  <si>
    <t>８．大会参加料の納入先</t>
    <rPh sb="2" eb="4">
      <t>タイカイ</t>
    </rPh>
    <rPh sb="4" eb="7">
      <t>サンカリョウ</t>
    </rPh>
    <rPh sb="8" eb="11">
      <t>ノウニュウサキ</t>
    </rPh>
    <phoneticPr fontId="5"/>
  </si>
  <si>
    <r>
      <t>☆</t>
    </r>
    <r>
      <rPr>
        <b/>
        <u/>
        <sz val="11"/>
        <rFont val="ＭＳ ゴシック"/>
        <family val="3"/>
        <charset val="128"/>
      </rPr>
      <t>郵便振替</t>
    </r>
    <rPh sb="1" eb="3">
      <t>ユウビン</t>
    </rPh>
    <rPh sb="3" eb="5">
      <t>フリカエ</t>
    </rPh>
    <phoneticPr fontId="66"/>
  </si>
  <si>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</si>
  <si>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5"/>
  </si>
  <si>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5"/>
  </si>
  <si>
    <t>９．表彰について</t>
    <rPh sb="2" eb="8">
      <t>ヒョウ</t>
    </rPh>
    <phoneticPr fontId="5"/>
  </si>
  <si>
    <t>・２０２０年度登録を完了してください。</t>
  </si>
  <si>
    <t>記録３</t>
    <rPh sb="0" eb="2">
      <t>キロク</t>
    </rPh>
    <phoneticPr fontId="5"/>
  </si>
  <si>
    <t>4.35.67</t>
    <phoneticPr fontId="5"/>
  </si>
  <si>
    <t>英字名</t>
    <rPh sb="0" eb="2">
      <t>エイジ</t>
    </rPh>
    <rPh sb="2" eb="3">
      <t>メイ</t>
    </rPh>
    <phoneticPr fontId="5"/>
  </si>
  <si>
    <t>英字(姓)NAGOYA</t>
    <phoneticPr fontId="5"/>
  </si>
  <si>
    <t>英字(名)taro</t>
    <phoneticPr fontId="5"/>
  </si>
  <si>
    <t>大学生のみ学連地域コードをハイフンを付けて入力</t>
    <rPh sb="0" eb="3">
      <t>ダイガクセイ</t>
    </rPh>
    <rPh sb="5" eb="7">
      <t>ガクレン</t>
    </rPh>
    <rPh sb="7" eb="9">
      <t>チイキ</t>
    </rPh>
    <rPh sb="18" eb="19">
      <t>ツ</t>
    </rPh>
    <rPh sb="21" eb="23">
      <t>ニュウリョク</t>
    </rPh>
    <phoneticPr fontId="5"/>
  </si>
  <si>
    <t>日付が数字になる場合には、ホームタブの数値メニューのリストから</t>
    <rPh sb="0" eb="2">
      <t>ヒヅケ</t>
    </rPh>
    <rPh sb="3" eb="5">
      <t>スウジ</t>
    </rPh>
    <rPh sb="8" eb="10">
      <t>バアイ</t>
    </rPh>
    <rPh sb="19" eb="21">
      <t>スウチ</t>
    </rPh>
    <phoneticPr fontId="5"/>
  </si>
  <si>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</si>
  <si>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</si>
  <si>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</si>
  <si>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</si>
  <si>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</si>
  <si>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</si>
  <si>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</si>
  <si>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5"/>
  </si>
  <si>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5"/>
  </si>
  <si>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5"/>
  </si>
  <si>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5"/>
  </si>
  <si>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5"/>
  </si>
  <si>
    <t>　　フィールド種目では、記録の近い組の最後に追加します。</t>
    <rPh sb="19" eb="21">
      <t>サイゴ</t>
    </rPh>
    <phoneticPr fontId="5"/>
  </si>
  <si>
    <t>　⑤リレー情報確認で、メンバーが反映されていることを必ず確認してください。</t>
    <rPh sb="5" eb="7">
      <t>ジョウホウ</t>
    </rPh>
    <rPh sb="7" eb="9">
      <t>カクニン</t>
    </rPh>
    <rPh sb="28" eb="30">
      <t>カクニン</t>
    </rPh>
    <phoneticPr fontId="5"/>
  </si>
  <si>
    <t>　★作業の流れは次のとおりです。　データの入力は①②のシートのみです。</t>
    <rPh sb="2" eb="4">
      <t>サギョウ</t>
    </rPh>
    <rPh sb="5" eb="6">
      <t>ナガ</t>
    </rPh>
    <rPh sb="8" eb="9">
      <t>ツギ</t>
    </rPh>
    <rPh sb="21" eb="23">
      <t>ニュウリョク</t>
    </rPh>
    <phoneticPr fontId="5"/>
  </si>
  <si>
    <t>　　①団体情報の入力</t>
    <rPh sb="3" eb="5">
      <t>ダンタイ</t>
    </rPh>
    <rPh sb="5" eb="7">
      <t>ジョウホウ</t>
    </rPh>
    <rPh sb="8" eb="10">
      <t>ニュウリョク</t>
    </rPh>
    <phoneticPr fontId="5"/>
  </si>
  <si>
    <t>・プログラム購入部数もこちらで入力となります。</t>
    <rPh sb="6" eb="8">
      <t>コウニュウ</t>
    </rPh>
    <rPh sb="8" eb="10">
      <t>ブスウ</t>
    </rPh>
    <rPh sb="15" eb="17">
      <t>ニュウリョク</t>
    </rPh>
    <phoneticPr fontId="5"/>
  </si>
  <si>
    <t>　　②選手情報の入力</t>
    <rPh sb="3" eb="5">
      <t>センシュ</t>
    </rPh>
    <rPh sb="5" eb="7">
      <t>ジョウホウ</t>
    </rPh>
    <rPh sb="8" eb="10">
      <t>ニュウリョク</t>
    </rPh>
    <phoneticPr fontId="5"/>
  </si>
  <si>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5"/>
  </si>
  <si>
    <t>　　※種目はドロップダウンリストから選択してください。</t>
    <rPh sb="3" eb="5">
      <t>シュモク</t>
    </rPh>
    <rPh sb="18" eb="20">
      <t>センタク</t>
    </rPh>
    <phoneticPr fontId="5"/>
  </si>
  <si>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5"/>
  </si>
  <si>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5"/>
  </si>
  <si>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</si>
  <si>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5"/>
  </si>
  <si>
    <r>
      <t>◎トラック種目・・・・分秒をドット「．」で区切り、</t>
    </r>
    <r>
      <rPr>
        <b/>
        <u/>
        <sz val="11"/>
        <color indexed="10"/>
        <rFont val="ＭＳ ゴシック"/>
        <family val="3"/>
        <charset val="128"/>
      </rPr>
      <t>100分の1秒まで入力</t>
    </r>
    <rPh sb="5" eb="7">
      <t>シュモク</t>
    </rPh>
    <phoneticPr fontId="5"/>
  </si>
  <si>
    <t>4.07.00</t>
    <phoneticPr fontId="5"/>
  </si>
  <si>
    <t>12秒00</t>
    <rPh sb="2" eb="3">
      <t>ビョウ</t>
    </rPh>
    <phoneticPr fontId="5"/>
  </si>
  <si>
    <r>
      <t>◎フィールド種目・・・メートルを「m」で区切り、</t>
    </r>
    <r>
      <rPr>
        <b/>
        <u/>
        <sz val="11"/>
        <color indexed="10"/>
        <rFont val="ＭＳ ゴシック"/>
        <family val="3"/>
        <charset val="128"/>
      </rPr>
      <t>cm単位まで入力（「cm」の文字は入れない）</t>
    </r>
    <rPh sb="6" eb="8">
      <t>シュモク</t>
    </rPh>
    <phoneticPr fontId="5"/>
  </si>
  <si>
    <t>↓</t>
    <phoneticPr fontId="5"/>
  </si>
  <si>
    <t>20m00</t>
    <phoneticPr fontId="5"/>
  </si>
  <si>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5"/>
  </si>
  <si>
    <t>　　③種目別人数の確認・印刷</t>
    <rPh sb="3" eb="6">
      <t>シュモクベツ</t>
    </rPh>
    <rPh sb="6" eb="8">
      <t>ニンズウ</t>
    </rPh>
    <rPh sb="9" eb="11">
      <t>カクニン</t>
    </rPh>
    <rPh sb="12" eb="14">
      <t>インサツ</t>
    </rPh>
    <phoneticPr fontId="5"/>
  </si>
  <si>
    <t>　　④ファイルの保存</t>
    <rPh sb="8" eb="10">
      <t>ホゾン</t>
    </rPh>
    <phoneticPr fontId="5"/>
  </si>
  <si>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5"/>
  </si>
  <si>
    <t>　　⑤メール送信</t>
    <rPh sb="6" eb="8">
      <t>ソウシン</t>
    </rPh>
    <phoneticPr fontId="5"/>
  </si>
  <si>
    <t>　・入力したファイルを添付して送信してください。アドレスは要項を確認してください。</t>
    <rPh sb="2" eb="4">
      <t>ニュウリョク</t>
    </rPh>
    <rPh sb="11" eb="13">
      <t>テンプ</t>
    </rPh>
    <rPh sb="29" eb="31">
      <t>ヨウコウ</t>
    </rPh>
    <rPh sb="32" eb="34">
      <t>カクニン</t>
    </rPh>
    <phoneticPr fontId="5"/>
  </si>
  <si>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5"/>
  </si>
  <si>
    <t>　　⑥参加料の振込</t>
    <rPh sb="3" eb="6">
      <t>サンカリョウ</t>
    </rPh>
    <rPh sb="7" eb="9">
      <t>フリコミ</t>
    </rPh>
    <phoneticPr fontId="5"/>
  </si>
  <si>
    <r>
      <t>　・参加料を振り込んで</t>
    </r>
    <r>
      <rPr>
        <sz val="11"/>
        <color indexed="8"/>
        <rFont val="ＭＳ 明朝"/>
        <family val="1"/>
        <charset val="128"/>
      </rPr>
      <t>ください。</t>
    </r>
    <rPh sb="2" eb="5">
      <t>サンカリョウ</t>
    </rPh>
    <rPh sb="6" eb="7">
      <t>フ</t>
    </rPh>
    <rPh sb="8" eb="9">
      <t>コ</t>
    </rPh>
    <phoneticPr fontId="5"/>
  </si>
  <si>
    <t>　　⑦郵送</t>
    <rPh sb="3" eb="5">
      <t>ユウソウ</t>
    </rPh>
    <phoneticPr fontId="5"/>
  </si>
  <si>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5"/>
  </si>
  <si>
    <t>　　⑧申込完了</t>
    <rPh sb="3" eb="5">
      <t>モウシコミ</t>
    </rPh>
    <rPh sb="5" eb="7">
      <t>カンリョウ</t>
    </rPh>
    <phoneticPr fontId="5"/>
  </si>
  <si>
    <t>種目数×500円</t>
    <rPh sb="0" eb="2">
      <t>シュモク</t>
    </rPh>
    <rPh sb="2" eb="3">
      <t>スウ</t>
    </rPh>
    <rPh sb="7" eb="8">
      <t>エン</t>
    </rPh>
    <phoneticPr fontId="9"/>
  </si>
  <si>
    <t>プログラム部数✕1000円</t>
    <rPh sb="5" eb="7">
      <t>ブスウ</t>
    </rPh>
    <rPh sb="12" eb="13">
      <t>エン</t>
    </rPh>
    <phoneticPr fontId="9"/>
  </si>
  <si>
    <t>リレー参加数✕1200円</t>
    <rPh sb="3" eb="6">
      <t>サンカスウ</t>
    </rPh>
    <rPh sb="11" eb="12">
      <t>エン</t>
    </rPh>
    <phoneticPr fontId="9"/>
  </si>
  <si>
    <t>男200mA</t>
    <rPh sb="0" eb="1">
      <t>オ</t>
    </rPh>
    <phoneticPr fontId="17"/>
  </si>
  <si>
    <t>女200mA</t>
  </si>
  <si>
    <t>男200mB</t>
    <rPh sb="0" eb="1">
      <t>オ</t>
    </rPh>
    <phoneticPr fontId="17"/>
  </si>
  <si>
    <t>女200mB</t>
  </si>
  <si>
    <t>男200mC</t>
    <rPh sb="0" eb="1">
      <t>オ</t>
    </rPh>
    <phoneticPr fontId="17"/>
  </si>
  <si>
    <t>女200mC</t>
  </si>
  <si>
    <t>男400mA</t>
    <rPh sb="0" eb="1">
      <t>オ</t>
    </rPh>
    <phoneticPr fontId="17"/>
  </si>
  <si>
    <t>女400mA</t>
  </si>
  <si>
    <t>男400mB</t>
    <rPh sb="0" eb="1">
      <t>オ</t>
    </rPh>
    <phoneticPr fontId="17"/>
  </si>
  <si>
    <t>女400mB</t>
  </si>
  <si>
    <t>男400mC</t>
    <rPh sb="0" eb="1">
      <t>オ</t>
    </rPh>
    <phoneticPr fontId="17"/>
  </si>
  <si>
    <t>女400mC</t>
  </si>
  <si>
    <t>男800mA</t>
    <rPh sb="0" eb="1">
      <t>オ</t>
    </rPh>
    <phoneticPr fontId="17"/>
  </si>
  <si>
    <t>女800mA</t>
  </si>
  <si>
    <t>男800mB</t>
    <rPh sb="0" eb="1">
      <t>オ</t>
    </rPh>
    <phoneticPr fontId="17"/>
  </si>
  <si>
    <t>女800mB</t>
  </si>
  <si>
    <t>男1500m</t>
    <rPh sb="0" eb="1">
      <t>オトコ</t>
    </rPh>
    <phoneticPr fontId="57"/>
  </si>
  <si>
    <t>女1500m</t>
    <rPh sb="0" eb="1">
      <t>オンナ</t>
    </rPh>
    <phoneticPr fontId="57"/>
  </si>
  <si>
    <t>女中学100mH(0.762m)</t>
    <rPh sb="0" eb="1">
      <t>オ</t>
    </rPh>
    <rPh sb="1" eb="3">
      <t>チュウガク</t>
    </rPh>
    <phoneticPr fontId="17"/>
  </si>
  <si>
    <t>中学校･クラブチーム用</t>
    <rPh sb="0" eb="3">
      <t>チュウガッコウ</t>
    </rPh>
    <rPh sb="1" eb="3">
      <t>ガッコウ</t>
    </rPh>
    <rPh sb="10" eb="11">
      <t>ヨウ</t>
    </rPh>
    <phoneticPr fontId="5"/>
  </si>
  <si>
    <t>大会番号　００２</t>
    <rPh sb="0" eb="4">
      <t>タイカイバンゴウ</t>
    </rPh>
    <phoneticPr fontId="5"/>
  </si>
  <si>
    <t>パロマ瑞穂スタジアム･パロマ瑞穂北陸上競技場</t>
    <rPh sb="3" eb="5">
      <t>ミズホ</t>
    </rPh>
    <rPh sb="17" eb="22">
      <t>リク</t>
    </rPh>
    <phoneticPr fontId="5"/>
  </si>
  <si>
    <r>
      <rPr>
        <sz val="11"/>
        <color theme="1"/>
        <rFont val="ＭＳ Ｐゴシック"/>
        <family val="3"/>
        <charset val="128"/>
        <scheme val="minor"/>
      </rPr>
      <t xml:space="preserve"> </t>
    </r>
    <r>
      <rPr>
        <sz val="11"/>
        <rFont val="ＭＳ Ｐ明朝"/>
        <family val="1"/>
        <charset val="128"/>
      </rPr>
      <t>高校円盤投(1.750kg)，</t>
    </r>
    <r>
      <rPr>
        <b/>
        <sz val="11"/>
        <rFont val="ＭＳ Ｐゴシック"/>
        <family val="3"/>
        <charset val="128"/>
      </rPr>
      <t>中学円盤投(1.500kg)，</t>
    </r>
    <r>
      <rPr>
        <sz val="11"/>
        <rFont val="ＭＳ Ｐ明朝"/>
        <family val="1"/>
        <charset val="128"/>
      </rPr>
      <t>ハンマー投(7.260kg)</t>
    </r>
    <r>
      <rPr>
        <b/>
        <sz val="11"/>
        <rFont val="ＭＳ Ｐゴシック"/>
        <family val="3"/>
        <charset val="128"/>
      </rPr>
      <t>，</t>
    </r>
    <r>
      <rPr>
        <sz val="11"/>
        <rFont val="ＭＳ Ｐ明朝"/>
        <family val="1"/>
        <charset val="128"/>
      </rPr>
      <t>高校ハンマー投(6.000kg)</t>
    </r>
    <rPh sb="16" eb="18">
      <t>チュウ</t>
    </rPh>
    <rPh sb="18" eb="21">
      <t>エンバンナ</t>
    </rPh>
    <rPh sb="47" eb="51">
      <t>ハンマー</t>
    </rPh>
    <rPh sb="52" eb="53">
      <t>（</t>
    </rPh>
    <phoneticPr fontId="5"/>
  </si>
  <si>
    <r>
      <t>（女子）</t>
    </r>
    <r>
      <rPr>
        <b/>
        <sz val="11"/>
        <rFont val="ＭＳ Ｐゴシック"/>
        <family val="3"/>
        <charset val="128"/>
      </rPr>
      <t>１００ｍ，４００ｍ，１５００ｍ</t>
    </r>
    <r>
      <rPr>
        <sz val="11"/>
        <rFont val="ＭＳ Ｐ明朝"/>
        <family val="1"/>
        <charset val="128"/>
      </rPr>
      <t>，１００ｍＨ(0.840m)，</t>
    </r>
    <r>
      <rPr>
        <b/>
        <sz val="11"/>
        <rFont val="ＭＳ Ｐゴシック"/>
        <family val="3"/>
        <charset val="128"/>
      </rPr>
      <t>１００ｍＹＨ(0.762m/8.5m)，</t>
    </r>
    <rPh sb="1" eb="2">
      <t>オンナ</t>
    </rPh>
    <phoneticPr fontId="5"/>
  </si>
  <si>
    <r>
      <t>（女子）</t>
    </r>
    <r>
      <rPr>
        <b/>
        <sz val="11"/>
        <rFont val="ＭＳ Ｐゴシック"/>
        <family val="3"/>
        <charset val="128"/>
      </rPr>
      <t>２００ｍ，８００ｍ</t>
    </r>
    <r>
      <rPr>
        <sz val="11"/>
        <rFont val="ＭＳ Ｐ明朝"/>
        <family val="1"/>
        <charset val="128"/>
      </rPr>
      <t>，４００ｍＨ(0.762m)，</t>
    </r>
    <r>
      <rPr>
        <b/>
        <sz val="11"/>
        <rFont val="ＭＳ Ｐゴシック"/>
        <family val="3"/>
        <charset val="128"/>
      </rPr>
      <t>４×４００ｍＲ</t>
    </r>
    <r>
      <rPr>
        <b/>
        <sz val="11"/>
        <rFont val="ＭＳ Ｐ明朝"/>
        <family val="1"/>
        <charset val="128"/>
      </rPr>
      <t>，</t>
    </r>
    <rPh sb="1" eb="2">
      <t>オンナ</t>
    </rPh>
    <phoneticPr fontId="5"/>
  </si>
  <si>
    <r>
      <t>・男子三段跳は</t>
    </r>
    <r>
      <rPr>
        <b/>
        <i/>
        <sz val="11"/>
        <rFont val="ＭＳ Ｐゴシック"/>
        <family val="3"/>
        <charset val="128"/>
      </rPr>
      <t>１１ｍ</t>
    </r>
    <r>
      <rPr>
        <sz val="11"/>
        <color theme="1"/>
        <rFont val="ＭＳ Ｐゴシック"/>
        <family val="3"/>
        <charset val="128"/>
        <scheme val="minor"/>
      </rPr>
      <t>,女子三段跳は</t>
    </r>
    <r>
      <rPr>
        <b/>
        <i/>
        <sz val="11"/>
        <rFont val="ＭＳ Ｐゴシック"/>
        <family val="3"/>
        <charset val="128"/>
      </rPr>
      <t>９ｍ</t>
    </r>
    <r>
      <rPr>
        <sz val="11"/>
        <color theme="1"/>
        <rFont val="ＭＳ Ｐゴシック"/>
        <family val="3"/>
        <charset val="128"/>
        <scheme val="minor"/>
      </rPr>
      <t>の踏切板を使用します。</t>
    </r>
    <rPh sb="1" eb="3">
      <t>ダンシ</t>
    </rPh>
    <rPh sb="3" eb="6">
      <t>サンダント</t>
    </rPh>
    <rPh sb="11" eb="13">
      <t>ジョシ</t>
    </rPh>
    <rPh sb="13" eb="16">
      <t>サンダントビ</t>
    </rPh>
    <rPh sb="20" eb="22">
      <t>フミキリ</t>
    </rPh>
    <rPh sb="22" eb="23">
      <t>イタ</t>
    </rPh>
    <rPh sb="24" eb="26">
      <t>シヨウ</t>
    </rPh>
    <phoneticPr fontId="5"/>
  </si>
  <si>
    <t>・他地区･他県登録者の参加は認めていません。
　　（名古屋地区陸協の登記・登録者のみ）</t>
    <rPh sb="1" eb="2">
      <t>ホカ</t>
    </rPh>
    <rPh sb="2" eb="4">
      <t>チク</t>
    </rPh>
    <rPh sb="5" eb="7">
      <t>タケン</t>
    </rPh>
    <rPh sb="7" eb="10">
      <t>トウロクシャ</t>
    </rPh>
    <rPh sb="11" eb="13">
      <t>サンカ</t>
    </rPh>
    <rPh sb="14" eb="15">
      <t>ミト</t>
    </rPh>
    <rPh sb="34" eb="36">
      <t>トウキ</t>
    </rPh>
    <rPh sb="37" eb="39">
      <t>トウロク</t>
    </rPh>
    <rPh sb="39" eb="40">
      <t>シャ</t>
    </rPh>
    <phoneticPr fontId="5"/>
  </si>
  <si>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5"/>
  </si>
  <si>
    <t>・この大会に表彰はありません。</t>
    <rPh sb="3" eb="5">
      <t>タイカイ</t>
    </rPh>
    <rPh sb="6" eb="8">
      <t>ヒョウショウ</t>
    </rPh>
    <phoneticPr fontId="5"/>
  </si>
  <si>
    <t>･走高跳の最初の高さは、男子１ｍ５０、女子１ｍ３０とします。</t>
    <rPh sb="1" eb="4">
      <t>ハシリタカト</t>
    </rPh>
    <rPh sb="5" eb="7">
      <t>サイショ</t>
    </rPh>
    <rPh sb="8" eb="9">
      <t>タカ</t>
    </rPh>
    <rPh sb="12" eb="14">
      <t>ダンシ</t>
    </rPh>
    <rPh sb="19" eb="21">
      <t>ジョシ</t>
    </rPh>
    <phoneticPr fontId="5"/>
  </si>
  <si>
    <t>←状況に応じて変更することがあります。</t>
    <rPh sb="1" eb="3">
      <t>ジョウキョウ</t>
    </rPh>
    <rPh sb="4" eb="5">
      <t>オウ</t>
    </rPh>
    <rPh sb="7" eb="9">
      <t>ヘンコウ</t>
    </rPh>
    <phoneticPr fontId="5"/>
  </si>
  <si>
    <t>･棒高跳の最初の高さは、男子３ｍ６０、女子２ｍ００とします。</t>
    <rPh sb="1" eb="4">
      <t>ボウタカトビ</t>
    </rPh>
    <rPh sb="19" eb="21">
      <t>ジョシ</t>
    </rPh>
    <phoneticPr fontId="5"/>
  </si>
  <si>
    <t>プログラムの当日販売は1200円です</t>
    <rPh sb="6" eb="8">
      <t>トウジツ</t>
    </rPh>
    <rPh sb="8" eb="10">
      <t>ハンバイ</t>
    </rPh>
    <rPh sb="15" eb="16">
      <t>エン</t>
    </rPh>
    <phoneticPr fontId="5"/>
  </si>
  <si>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5"/>
  </si>
  <si>
    <t>＊申し込みのファイルは,各カテゴリーのものを使用してください。</t>
    <rPh sb="1" eb="2">
      <t>モウ</t>
    </rPh>
    <rPh sb="3" eb="4">
      <t>コ</t>
    </rPh>
    <rPh sb="12" eb="13">
      <t>カク</t>
    </rPh>
    <rPh sb="22" eb="24">
      <t>シヨウ</t>
    </rPh>
    <phoneticPr fontId="5"/>
  </si>
  <si>
    <t>この大会に表彰はありません。</t>
    <rPh sb="2" eb="4">
      <t>タイカイ</t>
    </rPh>
    <rPh sb="5" eb="7">
      <t>ヒョウショウ</t>
    </rPh>
    <phoneticPr fontId="5"/>
  </si>
  <si>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5"/>
  </si>
  <si>
    <t>http://www.aichi-rk.jp/01_01nittei.htm</t>
  </si>
  <si>
    <t>・メールの件名は,必ず団体名を記入してください。</t>
    <rPh sb="5" eb="7">
      <t>ケンメイ</t>
    </rPh>
    <rPh sb="9" eb="10">
      <t>カナラ</t>
    </rPh>
    <rPh sb="11" eb="14">
      <t>ダンタイメイ</t>
    </rPh>
    <rPh sb="15" eb="17">
      <t>キニュウ</t>
    </rPh>
    <phoneticPr fontId="5"/>
  </si>
  <si>
    <r>
      <t>・</t>
    </r>
    <r>
      <rPr>
        <b/>
        <i/>
        <u val="double"/>
        <sz val="16"/>
        <rFont val="ＭＳ Ｐゴシック"/>
        <family val="3"/>
        <charset val="128"/>
      </rPr>
      <t>申込ファイル名も団体名に変えて</t>
    </r>
    <r>
      <rPr>
        <b/>
        <sz val="11"/>
        <rFont val="ＭＳ Ｐ明朝"/>
        <family val="1"/>
        <charset val="128"/>
      </rPr>
      <t>から送信してください。</t>
    </r>
    <rPh sb="1" eb="3">
      <t>モウシコミ</t>
    </rPh>
    <rPh sb="7" eb="8">
      <t>メイ</t>
    </rPh>
    <rPh sb="9" eb="12">
      <t>ダンタイメイ</t>
    </rPh>
    <rPh sb="13" eb="14">
      <t>カ</t>
    </rPh>
    <rPh sb="18" eb="20">
      <t>ソウシン</t>
    </rPh>
    <phoneticPr fontId="5"/>
  </si>
  <si>
    <t>・申し込み人数に応じて,本競技場メインスタンドの</t>
    <rPh sb="1" eb="2">
      <t>モウ</t>
    </rPh>
    <rPh sb="3" eb="4">
      <t>コ</t>
    </rPh>
    <rPh sb="5" eb="7">
      <t>ニンズウ</t>
    </rPh>
    <rPh sb="8" eb="9">
      <t>オウ</t>
    </rPh>
    <rPh sb="12" eb="16">
      <t>ホンキョウギジョウ</t>
    </rPh>
    <phoneticPr fontId="5"/>
  </si>
  <si>
    <t>　割り振りを行います。場所取りは行わないでください。２・３Ｆスタンド下での待機は禁止します。</t>
    <rPh sb="1" eb="2">
      <t>ワ</t>
    </rPh>
    <rPh sb="3" eb="4">
      <t>フ</t>
    </rPh>
    <rPh sb="6" eb="7">
      <t>オコナ</t>
    </rPh>
    <rPh sb="11" eb="14">
      <t>バショト</t>
    </rPh>
    <rPh sb="16" eb="17">
      <t>オコナ</t>
    </rPh>
    <rPh sb="34" eb="35">
      <t>シタ</t>
    </rPh>
    <rPh sb="37" eb="39">
      <t>タイキ</t>
    </rPh>
    <rPh sb="40" eb="42">
      <t>キンシ</t>
    </rPh>
    <phoneticPr fontId="5"/>
  </si>
  <si>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5"/>
  </si>
  <si>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5"/>
  </si>
  <si>
    <r>
      <t>このファイルでは、</t>
    </r>
    <r>
      <rPr>
        <sz val="20"/>
        <color theme="3"/>
        <rFont val="HG創英角ﾎﾟｯﾌﾟ体"/>
        <family val="3"/>
        <charset val="128"/>
      </rPr>
      <t>個人登録(愛知陸協）</t>
    </r>
    <r>
      <rPr>
        <sz val="16"/>
        <rFont val="HG創英角ﾎﾟｯﾌﾟ体"/>
        <family val="3"/>
        <charset val="128"/>
      </rPr>
      <t>の方は申し込めません.</t>
    </r>
    <rPh sb="9" eb="11">
      <t>コジン</t>
    </rPh>
    <rPh sb="11" eb="13">
      <t>トウロク</t>
    </rPh>
    <rPh sb="14" eb="16">
      <t>アイチ</t>
    </rPh>
    <rPh sb="16" eb="18">
      <t>リッキョウ</t>
    </rPh>
    <rPh sb="20" eb="21">
      <t>カタ</t>
    </rPh>
    <rPh sb="22" eb="23">
      <t>モウ</t>
    </rPh>
    <rPh sb="24" eb="25">
      <t>コ</t>
    </rPh>
    <phoneticPr fontId="5"/>
  </si>
  <si>
    <t>振込は、８月３日(月)～７日(金)の間にお願いします。</t>
    <rPh sb="0" eb="2">
      <t>フリコミ</t>
    </rPh>
    <rPh sb="5" eb="6">
      <t>ガツ</t>
    </rPh>
    <rPh sb="7" eb="8">
      <t>ニチ</t>
    </rPh>
    <rPh sb="9" eb="10">
      <t>ツキ</t>
    </rPh>
    <rPh sb="13" eb="14">
      <t>ヒ</t>
    </rPh>
    <rPh sb="15" eb="16">
      <t>キン</t>
    </rPh>
    <rPh sb="18" eb="19">
      <t>アイダ</t>
    </rPh>
    <rPh sb="21" eb="22">
      <t>ネガ</t>
    </rPh>
    <phoneticPr fontId="5"/>
  </si>
  <si>
    <t>振込期間→</t>
    <rPh sb="0" eb="2">
      <t>フリコミ</t>
    </rPh>
    <rPh sb="2" eb="4">
      <t>キカン</t>
    </rPh>
    <phoneticPr fontId="5"/>
  </si>
  <si>
    <t>４月１１，１２日の大会参加料との差し引きでお支払い頂く場合は、④種目別人数で</t>
    <rPh sb="1" eb="2">
      <t>ガツ</t>
    </rPh>
    <rPh sb="7" eb="8">
      <t>ヒ</t>
    </rPh>
    <rPh sb="9" eb="11">
      <t>タイカイ</t>
    </rPh>
    <rPh sb="11" eb="14">
      <t>サンカリョウ</t>
    </rPh>
    <rPh sb="16" eb="17">
      <t>サ</t>
    </rPh>
    <rPh sb="18" eb="19">
      <t>ヒ</t>
    </rPh>
    <rPh sb="22" eb="24">
      <t>シハラ</t>
    </rPh>
    <rPh sb="25" eb="26">
      <t>イタダ</t>
    </rPh>
    <rPh sb="27" eb="29">
      <t>バアイ</t>
    </rPh>
    <rPh sb="32" eb="35">
      <t>シュモクベツ</t>
    </rPh>
    <rPh sb="35" eb="37">
      <t>ニンスウ</t>
    </rPh>
    <phoneticPr fontId="5"/>
  </si>
  <si>
    <t>前回入金金額を入力する欄がありますので、そちらに金額を入力してください。</t>
    <phoneticPr fontId="5"/>
  </si>
  <si>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5"/>
  </si>
  <si>
    <t>できる限り感染リスクを軽減させた競技会の運営に務めてまいります。</t>
    <phoneticPr fontId="5"/>
  </si>
  <si>
    <t>そこで、競技会に参加される皆様には、大会前後の体調を確認・記録し、大会前の体調については大会当日に提出をして頂きます。</t>
    <rPh sb="13" eb="14">
      <t>ミナ</t>
    </rPh>
    <rPh sb="14" eb="15">
      <t>サマ</t>
    </rPh>
    <rPh sb="54" eb="55">
      <t>イタダ</t>
    </rPh>
    <phoneticPr fontId="5"/>
  </si>
  <si>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5"/>
  </si>
  <si>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5"/>
  </si>
  <si>
    <r>
      <rPr>
        <b/>
        <sz val="15.5"/>
        <rFont val="ARゴシック体S"/>
        <family val="3"/>
        <charset val="128"/>
      </rPr>
      <t>　　　　　　　　　　　　　　　　　　　　</t>
    </r>
    <r>
      <rPr>
        <b/>
        <sz val="15.5"/>
        <color rgb="FFFF0000"/>
        <rFont val="ARゴシック体S"/>
        <family val="3"/>
        <charset val="128"/>
      </rPr>
      <t>]ＡＡＦ</t>
    </r>
  </si>
  <si>
    <t>【大会前／提出用】新型コロナウイルス感染症についての体調管理チェツクシート</t>
    <phoneticPr fontId="114"/>
  </si>
  <si>
    <t>本チェックシートは各種大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大会会場にて感染症患者またはその疑いのある⽅が発⾒された場合に必要な範囲で保健所等に提供することがあります。</t>
    <phoneticPr fontId="115"/>
  </si>
  <si>
    <t>※犬会1週間前から記入し、犬会当日、主催者の指示に従い指定の場所に提出すること</t>
    <phoneticPr fontId="116"/>
  </si>
  <si>
    <t>※該当しない場合は☓を入れ、該当する場合は○を記入すること（体温0.1℃単位の数字を記入）</t>
    <phoneticPr fontId="116"/>
  </si>
  <si>
    <t>N0.</t>
    <phoneticPr fontId="117"/>
  </si>
  <si>
    <t>チェックリスト</t>
    <phoneticPr fontId="14"/>
  </si>
  <si>
    <t>チェックリスト</t>
    <phoneticPr fontId="14"/>
  </si>
  <si>
    <t>]．</t>
    <phoneticPr fontId="117"/>
  </si>
  <si>
    <t>のどの痛みがある</t>
    <phoneticPr fontId="14"/>
  </si>
  <si>
    <t>２</t>
    <phoneticPr fontId="14"/>
  </si>
  <si>
    <t>咳（せき）が出る</t>
    <phoneticPr fontId="14"/>
  </si>
  <si>
    <t>３</t>
    <phoneticPr fontId="14"/>
  </si>
  <si>
    <t>痰（たん）がでたリ、からんだリする</t>
    <phoneticPr fontId="14"/>
  </si>
  <si>
    <t>４</t>
    <phoneticPr fontId="14"/>
  </si>
  <si>
    <t>鼻水（はなみず）、鼻づまリがある　※アレルギーを除く</t>
    <phoneticPr fontId="14"/>
  </si>
  <si>
    <t>５</t>
    <phoneticPr fontId="14"/>
  </si>
  <si>
    <t>頭が痛い</t>
    <phoneticPr fontId="14"/>
  </si>
  <si>
    <t>６</t>
    <phoneticPr fontId="14"/>
  </si>
  <si>
    <t>体のだるさなどがある</t>
    <phoneticPr fontId="14"/>
  </si>
  <si>
    <t>７</t>
    <phoneticPr fontId="14"/>
  </si>
  <si>
    <t>発熱の症状がある</t>
    <phoneticPr fontId="14"/>
  </si>
  <si>
    <t>８</t>
    <phoneticPr fontId="14"/>
  </si>
  <si>
    <t>息苦しさがある</t>
    <phoneticPr fontId="14"/>
  </si>
  <si>
    <t>９</t>
    <phoneticPr fontId="14"/>
  </si>
  <si>
    <t>味覚異常(味がしない)</t>
    <phoneticPr fontId="14"/>
  </si>
  <si>
    <t>咬覚異常(匂いがしない)</t>
    <phoneticPr fontId="14"/>
  </si>
  <si>
    <t>体温</t>
    <phoneticPr fontId="14"/>
  </si>
  <si>
    <t>゜Ｃ</t>
    <phoneticPr fontId="14"/>
  </si>
  <si>
    <t>゜Ｃ</t>
    <phoneticPr fontId="14"/>
  </si>
  <si>
    <t>゜Ｃ</t>
    <phoneticPr fontId="14"/>
  </si>
  <si>
    <t>氏名</t>
    <phoneticPr fontId="14"/>
  </si>
  <si>
    <t>所属（学校名など）</t>
  </si>
  <si>
    <t>連絡先（電話番号）</t>
    <phoneticPr fontId="14"/>
  </si>
  <si>
    <t>保護者氏名
(中学生･高校生のみ)</t>
    <rPh sb="7" eb="9">
      <t>チュウガク</t>
    </rPh>
    <rPh sb="9" eb="10">
      <t>セイ</t>
    </rPh>
    <rPh sb="11" eb="14">
      <t>コウコウセイ</t>
    </rPh>
    <phoneticPr fontId="13"/>
  </si>
  <si>
    <t/>
  </si>
  <si>
    <t>]ＡＡＦ</t>
    <phoneticPr fontId="119"/>
  </si>
  <si>
    <t>　【大会後／個人管理用】新型コロナウイルス感染症についての体調管理チェツクシート</t>
    <phoneticPr fontId="121"/>
  </si>
  <si>
    <t>※犬会終了後２週間は健康チェックをすること。</t>
    <phoneticPr fontId="121"/>
  </si>
  <si>
    <t>※該当しない場合は☓を入れ、該当する場合は○を記入すること［体温は0.1℃単位の数字を記入］</t>
    <phoneticPr fontId="121"/>
  </si>
  <si>
    <t>N0.</t>
    <phoneticPr fontId="117"/>
  </si>
  <si>
    <t>１</t>
    <phoneticPr fontId="115"/>
  </si>
  <si>
    <t>のどの痛みがある</t>
    <phoneticPr fontId="117"/>
  </si>
  <si>
    <t>咳（せき）が出る</t>
    <phoneticPr fontId="117"/>
  </si>
  <si>
    <t>３</t>
    <phoneticPr fontId="14"/>
  </si>
  <si>
    <t>痰（たん）がでたり、からんだりする</t>
    <phoneticPr fontId="117"/>
  </si>
  <si>
    <t>４</t>
    <phoneticPr fontId="14"/>
  </si>
  <si>
    <t>鼻水、鼻づまりがある　ﾒｱﾚﾉﾚｷﾞｰを匹</t>
    <phoneticPr fontId="122"/>
  </si>
  <si>
    <t>５</t>
    <phoneticPr fontId="14"/>
  </si>
  <si>
    <t>頭が痛い</t>
    <phoneticPr fontId="117"/>
  </si>
  <si>
    <t>体のだるさなどがある</t>
    <phoneticPr fontId="117"/>
  </si>
  <si>
    <t>発熱の症状がある</t>
    <phoneticPr fontId="117"/>
  </si>
  <si>
    <t>息苦しさがある</t>
    <phoneticPr fontId="117"/>
  </si>
  <si>
    <t>９</t>
    <phoneticPr fontId="14"/>
  </si>
  <si>
    <t>味覚異常(味がしない)</t>
    <phoneticPr fontId="117"/>
  </si>
  <si>
    <t>嗅覚異常(匂いがしない)</t>
    <phoneticPr fontId="117"/>
  </si>
  <si>
    <t>体温</t>
    <phoneticPr fontId="117"/>
  </si>
  <si>
    <t>゜ Ｃ</t>
    <phoneticPr fontId="122"/>
  </si>
  <si>
    <t>氏名</t>
    <phoneticPr fontId="14"/>
  </si>
  <si>
    <t>※症状が４日以上続く場合は必ず最寄りの保健所、医師会、診療所等に報告してください。症状には個人差がありますので、強い症状と思う場合にはすぐに報告してください。</t>
    <phoneticPr fontId="117"/>
  </si>
  <si>
    <t>※保健所、医師会、診療所等に相談後、必ず大会主催者に報告してください。</t>
    <phoneticPr fontId="117"/>
  </si>
  <si>
    <t>６月１１日 訂正版</t>
    <rPh sb="1" eb="2">
      <t>ガツ</t>
    </rPh>
    <rPh sb="4" eb="5">
      <t>ヒ</t>
    </rPh>
    <rPh sb="6" eb="9">
      <t>テイセイバン</t>
    </rPh>
    <phoneticPr fontId="5"/>
  </si>
  <si>
    <t>　受付時に提出をお願いいたします。提出がない場合は、競技会への参加を認めない場合があります。</t>
    <rPh sb="1" eb="4">
      <t>ウケツケジ</t>
    </rPh>
    <rPh sb="5" eb="7">
      <t>テイシュツ</t>
    </rPh>
    <rPh sb="9" eb="16">
      <t>ネガイイ</t>
    </rPh>
    <rPh sb="17" eb="19">
      <t>テイシュツ</t>
    </rPh>
    <rPh sb="22" eb="24">
      <t>バアイ</t>
    </rPh>
    <rPh sb="26" eb="29">
      <t>キョウギカイ</t>
    </rPh>
    <rPh sb="31" eb="33">
      <t>サンカ</t>
    </rPh>
    <rPh sb="34" eb="35">
      <t>ミト</t>
    </rPh>
    <rPh sb="38" eb="40">
      <t>バアイ</t>
    </rPh>
    <phoneticPr fontId="41"/>
  </si>
  <si>
    <t>日本陸連の陸上競技活動再開について のガイダンスに基づき、参加者の皆さんに以下の項目を実施します。</t>
    <rPh sb="0" eb="5">
      <t>ニホン</t>
    </rPh>
    <rPh sb="25" eb="28">
      <t>モト</t>
    </rPh>
    <rPh sb="29" eb="33">
      <t>サンカシャ</t>
    </rPh>
    <rPh sb="33" eb="34">
      <t>ミナ</t>
    </rPh>
    <rPh sb="37" eb="39">
      <t>イカ</t>
    </rPh>
    <rPh sb="40" eb="42">
      <t>コウモク</t>
    </rPh>
    <rPh sb="43" eb="45">
      <t>ジッシ</t>
    </rPh>
    <phoneticPr fontId="5"/>
  </si>
  <si>
    <t>郵送期限</t>
    <rPh sb="0" eb="2">
      <t>ユウソウ</t>
    </rPh>
    <rPh sb="2" eb="4">
      <t>キゲン</t>
    </rPh>
    <phoneticPr fontId="5"/>
  </si>
  <si>
    <t>合計</t>
    <rPh sb="0" eb="2">
      <t>ゴウケイ</t>
    </rPh>
    <phoneticPr fontId="5"/>
  </si>
  <si>
    <t>⬅</t>
    <phoneticPr fontId="5"/>
  </si>
  <si>
    <t>領収書に記載される金額です。</t>
    <rPh sb="0" eb="3">
      <t>リョウ</t>
    </rPh>
    <rPh sb="4" eb="6">
      <t>キサイ</t>
    </rPh>
    <rPh sb="9" eb="11">
      <t>キンガク</t>
    </rPh>
    <phoneticPr fontId="5"/>
  </si>
  <si>
    <t>支払い済み参加料</t>
    <rPh sb="0" eb="2">
      <t>シハラ</t>
    </rPh>
    <rPh sb="3" eb="4">
      <t>ズ</t>
    </rPh>
    <rPh sb="5" eb="8">
      <t>サンカリ</t>
    </rPh>
    <phoneticPr fontId="5"/>
  </si>
  <si>
    <t>支払い済み参加料がある場合はこちらに金額（数字のみ）を入力してください。</t>
    <rPh sb="0" eb="8">
      <t>シハラ</t>
    </rPh>
    <rPh sb="11" eb="13">
      <t>バアイ</t>
    </rPh>
    <rPh sb="18" eb="20">
      <t>キンガク</t>
    </rPh>
    <rPh sb="21" eb="23">
      <t>スウジ</t>
    </rPh>
    <rPh sb="27" eb="29">
      <t>ニュウリョク</t>
    </rPh>
    <phoneticPr fontId="5"/>
  </si>
  <si>
    <t>⬅</t>
    <phoneticPr fontId="5"/>
  </si>
  <si>
    <r>
      <t>実際に振込んで頂く金額です。</t>
    </r>
    <r>
      <rPr>
        <sz val="11"/>
        <color rgb="FF7030A0"/>
        <rFont val="ＭＳ Ｐゴシック"/>
        <family val="3"/>
        <charset val="128"/>
        <scheme val="minor"/>
      </rPr>
      <t>－の場合は返金となります。</t>
    </r>
    <rPh sb="0" eb="2">
      <t>ジッサイ</t>
    </rPh>
    <rPh sb="3" eb="5">
      <t>フリコ</t>
    </rPh>
    <rPh sb="7" eb="8">
      <t>イタダ</t>
    </rPh>
    <rPh sb="9" eb="11">
      <t>キンガク</t>
    </rPh>
    <rPh sb="16" eb="18">
      <t>バアイ</t>
    </rPh>
    <rPh sb="19" eb="21">
      <t>ヘンキン</t>
    </rPh>
    <phoneticPr fontId="5"/>
  </si>
  <si>
    <t>なお、ガイダンスの詳細は日本陸連のＨＰを御覧ください　➡　https://www.jaaf.or.jp/news/article/13857/</t>
    <rPh sb="9" eb="11">
      <t>ショウサイ</t>
    </rPh>
    <rPh sb="12" eb="16">
      <t>ニホンリクレン</t>
    </rPh>
    <rPh sb="20" eb="22">
      <t>ゴラン</t>
    </rPh>
    <phoneticPr fontId="5"/>
  </si>
  <si>
    <t>２０２０年度　名古屋地区夏季陸上競技大会
　兼　愛知県国体選手選考会(案)</t>
    <rPh sb="4" eb="6">
      <t>ネンド</t>
    </rPh>
    <rPh sb="12" eb="14">
      <t>カキ</t>
    </rPh>
    <rPh sb="14" eb="16">
      <t>リクジョウ</t>
    </rPh>
    <rPh sb="16" eb="18">
      <t>キョウギ</t>
    </rPh>
    <rPh sb="18" eb="20">
      <t>タイカイ</t>
    </rPh>
    <rPh sb="19" eb="20">
      <t>カイ</t>
    </rPh>
    <rPh sb="35" eb="36">
      <t>アン</t>
    </rPh>
    <phoneticPr fontId="5"/>
  </si>
  <si>
    <t>　当面の間、名古屋地区の競技会出場に当たり、体調管理チェツクシートの提出を義務付けとします。</t>
    <rPh sb="1" eb="3">
      <t>トウメン</t>
    </rPh>
    <rPh sb="6" eb="9">
      <t>ナゴヤ</t>
    </rPh>
    <rPh sb="9" eb="11">
      <t>チク</t>
    </rPh>
    <rPh sb="12" eb="15">
      <t>キョウギカイ</t>
    </rPh>
    <rPh sb="15" eb="17">
      <t>シュツジョウ</t>
    </rPh>
    <rPh sb="18" eb="19">
      <t>ア</t>
    </rPh>
    <rPh sb="34" eb="36">
      <t>テイシュツ</t>
    </rPh>
    <rPh sb="37" eb="40">
      <t>ギムヅ</t>
    </rPh>
    <phoneticPr fontId="41"/>
  </si>
  <si>
    <t>※参加料の振り込みは、８月３日(月)～７日(金)の間にお願いします。</t>
    <rPh sb="1" eb="4">
      <t>サンカリョウ</t>
    </rPh>
    <rPh sb="5" eb="6">
      <t>フ</t>
    </rPh>
    <rPh sb="7" eb="8">
      <t>コ</t>
    </rPh>
    <rPh sb="12" eb="13">
      <t>ガツ</t>
    </rPh>
    <rPh sb="14" eb="15">
      <t>ニチ</t>
    </rPh>
    <rPh sb="15" eb="18">
      <t>ゲツ</t>
    </rPh>
    <rPh sb="20" eb="21">
      <t>ニチ</t>
    </rPh>
    <rPh sb="21" eb="24">
      <t>キン</t>
    </rPh>
    <rPh sb="25" eb="26">
      <t>アイダ</t>
    </rPh>
    <rPh sb="28" eb="29">
      <t>ネガ</t>
    </rPh>
    <phoneticPr fontId="5"/>
  </si>
  <si>
    <t>① 競技者には競技会１週間前からの検温を義務付ます。指定の体調管理チェック表に記入し提出してください。
② 受付時に体調管理チェック表を受け取ります。（※チーム・学校の場合は代表者がまとめて提出しても構いません）
　　主催者は、万が一感染が発生した場合に備え、個人情報の取扱いに十分注意しながら、イベント当日に参加者より提出を求　　　
　　めた書面の保存期間（少なくとも１月以上）を定めて保存します。
　　主催者は提出していない競技者を出場不可とする場合があります。
③ 不確かな競技者がいた場合は、その場で検温を実施し、状況により参加を許可しない場合があります。
　　(不確かな競技者の事例：一見して体調が悪そうに見える、顔がほてっている、咳、鼻水の症状（風邪の症状）が見られる。)
④ 運動時を除きマスクの着用を義務とし、主催者はマスクをしてない人に対し注意を促します。
⑤ 手洗い・手指の消毒・洗顔の徹底を呼び掛けます。</t>
    <rPh sb="101" eb="102">
      <t>カマ</t>
    </rPh>
    <rPh sb="226" eb="228">
      <t>バアイ</t>
    </rPh>
    <rPh sb="276" eb="278">
      <t>バアイ</t>
    </rPh>
    <phoneticPr fontId="5"/>
  </si>
  <si>
    <t xml:space="preserve">参加者の皆さんへ　新型コロナウィルス感染拡大防止のための措置として、以下の点をお守りください。 </t>
    <rPh sb="40" eb="41">
      <t>マモ</t>
    </rPh>
    <phoneticPr fontId="5"/>
  </si>
  <si>
    <r>
      <t xml:space="preserve">① 以下の事項に該当する場合は、自主的に参加を見合わせてください。 
ア 体調がよくない場合（例：発熱・咳・咽頭痛などの症状がある場合）
イ 同居家族や身近な知人に感染が疑われる方がいる場合 
ウ 過去 14 日以内に政府から入国制限、入国後の観察期間を必要とされている国、地域等への渡航又は当該在
　 住者との濃厚接触がある場合
② 参加者は競技のウオーミングアップ開始に合わせて来場し、競技終了後は速やかに帰宅してください。
③ 来場にあたっては、マスク・マイタオルを持参し、運動時を除いては原則としてマスクを着用してください。
④ 石けん等を用いた手洗い・手指消毒、うがい、洗顔を実施してください。
⑤ ウオーミングアップ・招集等については、競技役員の指示に従い、ソーシャルディスタンスを確保する（できるだけ
　 ２ｍ以上）ことに努めてください。（障がい者の誘導や介助等は除きます。）
⑥ イベント中に大きな声での会話をしないでください。また声を出しての応援、集団での応援は禁止します。
　 選手も、試技前等の発生を禁止します。
⑦ 更衣室の滞在は短時間にしてください（シャワールームの使用は禁止します）。
⑧ 飲食等の際は感染リスクが高くなる為、短時間・ソーシャルディスタンス・換気の良い場所で行ってください。
⑨ タオル、ペットボトル、コップ、皿、袋等の共用を控え、個人用を用意してください。
　 また、体液の付着したゴミは各自で持ち帰ってください。
⑩ 感染防止のために主催者が決めたその他の措置の遵守、主催者の指示に従うこと。
⑪ イベント終了後２週間以内に新型コロナウイルス感染症を発症した場合は、主催者に対して速やかに濃厚接
　 触者の有無等について報告を行ってください。
</t>
    </r>
    <r>
      <rPr>
        <b/>
        <i/>
        <sz val="14"/>
        <rFont val="ＭＳ ゴシック"/>
        <family val="3"/>
        <charset val="128"/>
      </rPr>
      <t>これらの項目が守られない場合には退場して頂く場合があります。</t>
    </r>
    <rPh sb="372" eb="373">
      <t>ツト</t>
    </rPh>
    <rPh sb="391" eb="392">
      <t>ナド</t>
    </rPh>
    <rPh sb="445" eb="447">
      <t>キンシ</t>
    </rPh>
    <rPh sb="454" eb="456">
      <t>センシュ</t>
    </rPh>
    <rPh sb="458" eb="460">
      <t>シギ</t>
    </rPh>
    <rPh sb="460" eb="461">
      <t>マエ</t>
    </rPh>
    <rPh sb="461" eb="462">
      <t>ナド</t>
    </rPh>
    <rPh sb="463" eb="465">
      <t>ハッセイ</t>
    </rPh>
    <rPh sb="466" eb="468">
      <t>キンシ</t>
    </rPh>
    <rPh sb="747" eb="748">
      <t>オコナ</t>
    </rPh>
    <rPh sb="761" eb="763">
      <t>コウモク</t>
    </rPh>
    <rPh sb="764" eb="765">
      <t>マモ</t>
    </rPh>
    <rPh sb="769" eb="771">
      <t>バアイ</t>
    </rPh>
    <rPh sb="773" eb="775">
      <t>タイジョウ</t>
    </rPh>
    <rPh sb="777" eb="778">
      <t>イタダ</t>
    </rPh>
    <rPh sb="779" eb="781">
      <t>バアイ</t>
    </rPh>
    <phoneticPr fontId="5"/>
  </si>
  <si>
    <t>招集の方法が通常の大会とは異なりますのでご注意ください。</t>
    <rPh sb="0" eb="2">
      <t>ショウシュウ</t>
    </rPh>
    <rPh sb="3" eb="5">
      <t>ホウホウ</t>
    </rPh>
    <rPh sb="6" eb="8">
      <t>ツウジョウ</t>
    </rPh>
    <rPh sb="9" eb="11">
      <t>タイカイ</t>
    </rPh>
    <rPh sb="13" eb="14">
      <t>コト</t>
    </rPh>
    <rPh sb="21" eb="26">
      <t>チュウ</t>
    </rPh>
    <phoneticPr fontId="5"/>
  </si>
  <si>
    <t>競技者の招集ミスにより発生する招集漏れは基本的に救済しません。</t>
    <rPh sb="0" eb="3">
      <t>キョウギシャ</t>
    </rPh>
    <rPh sb="4" eb="6">
      <t>ショウシュウ</t>
    </rPh>
    <rPh sb="11" eb="13">
      <t>ハッセイ</t>
    </rPh>
    <rPh sb="15" eb="17">
      <t>ショウシュウ</t>
    </rPh>
    <rPh sb="17" eb="18">
      <t>モ</t>
    </rPh>
    <rPh sb="20" eb="23">
      <t>キホンテキ</t>
    </rPh>
    <rPh sb="24" eb="26">
      <t>キュウサイ</t>
    </rPh>
    <phoneticPr fontId="5"/>
  </si>
  <si>
    <t>トラック種目はすべてタイムレース、フィールド長さ種目は３回試技とします。</t>
    <rPh sb="4" eb="6">
      <t>シュモク</t>
    </rPh>
    <rPh sb="22" eb="23">
      <t>ナガ</t>
    </rPh>
    <rPh sb="24" eb="26">
      <t>シュモク</t>
    </rPh>
    <rPh sb="28" eb="29">
      <t>カイ</t>
    </rPh>
    <rPh sb="29" eb="31">
      <t>シギ</t>
    </rPh>
    <phoneticPr fontId="5"/>
  </si>
  <si>
    <t>･フィールド種目は参加人数に応じて組分けを行います。事前にスタートリストでの確認をお願いします</t>
    <rPh sb="6" eb="8">
      <t>シュモク</t>
    </rPh>
    <rPh sb="9" eb="13">
      <t>サンカニンズウ</t>
    </rPh>
    <rPh sb="14" eb="15">
      <t>オウ</t>
    </rPh>
    <rPh sb="17" eb="18">
      <t>クミ</t>
    </rPh>
    <rPh sb="21" eb="22">
      <t>オコナ</t>
    </rPh>
    <rPh sb="26" eb="28">
      <t>ジゼン</t>
    </rPh>
    <rPh sb="38" eb="40">
      <t>カクニン</t>
    </rPh>
    <rPh sb="42" eb="43">
      <t>ネガ</t>
    </rPh>
    <phoneticPr fontId="5"/>
  </si>
  <si>
    <r>
      <t>・個人出場種目数は</t>
    </r>
    <r>
      <rPr>
        <sz val="11"/>
        <color rgb="FFFF0000"/>
        <rFont val="ＭＳ Ｐゴシック"/>
        <family val="3"/>
        <charset val="128"/>
      </rPr>
      <t>１人２種目まで</t>
    </r>
    <r>
      <rPr>
        <sz val="11"/>
        <rFont val="ＭＳ Ｐ明朝"/>
        <family val="1"/>
        <charset val="128"/>
      </rPr>
      <t>とします。</t>
    </r>
    <rPh sb="1" eb="3">
      <t>コジン</t>
    </rPh>
    <rPh sb="3" eb="8">
      <t>シュツジョウシュモクスウ</t>
    </rPh>
    <rPh sb="10" eb="11">
      <t>ヒト</t>
    </rPh>
    <rPh sb="12" eb="14">
      <t>シュモク</t>
    </rPh>
    <phoneticPr fontId="5"/>
  </si>
  <si>
    <r>
      <t>・リレーは１団体１チームとします</t>
    </r>
    <r>
      <rPr>
        <sz val="11"/>
        <color theme="1"/>
        <rFont val="ＭＳ Ｐゴシック"/>
        <family val="3"/>
        <charset val="128"/>
        <scheme val="minor"/>
      </rPr>
      <t>。</t>
    </r>
    <rPh sb="6" eb="8">
      <t>ダンタイ</t>
    </rPh>
    <phoneticPr fontId="5"/>
  </si>
  <si>
    <t>リレー　１チーム１２００円</t>
    <phoneticPr fontId="5"/>
  </si>
  <si>
    <t>･競技中に発生した負傷・傷病の応急処置は主催者において行いますが,以後の責任は負いません。</t>
    <phoneticPr fontId="5"/>
  </si>
  <si>
    <t>この大会は、無観客で実施します。参加者･役員以外は競技場への入場ができませんことをご理解ください。</t>
    <rPh sb="2" eb="4">
      <t>タイカイ</t>
    </rPh>
    <rPh sb="6" eb="9">
      <t>ムカンキャク</t>
    </rPh>
    <rPh sb="10" eb="12">
      <t>ジッシ</t>
    </rPh>
    <rPh sb="16" eb="19">
      <t>サンカシャ</t>
    </rPh>
    <rPh sb="20" eb="22">
      <t>ヤクイン</t>
    </rPh>
    <rPh sb="22" eb="24">
      <t>イガイ</t>
    </rPh>
    <rPh sb="25" eb="28">
      <t>キョウギジョウ</t>
    </rPh>
    <rPh sb="30" eb="32">
      <t>ニュウジョウ</t>
    </rPh>
    <rPh sb="42" eb="44">
      <t>リカイ</t>
    </rPh>
    <phoneticPr fontId="5"/>
  </si>
  <si>
    <t>個人参加者・団体引率者で審判をされない方は、ADカードの申請が必要となります。申込ファイルの⑦ADカード申請を印刷</t>
    <rPh sb="0" eb="2">
      <t>コジン</t>
    </rPh>
    <rPh sb="2" eb="5">
      <t>サンカシャ</t>
    </rPh>
    <rPh sb="6" eb="8">
      <t>ダンタイ</t>
    </rPh>
    <rPh sb="8" eb="11">
      <t>インソツシャ</t>
    </rPh>
    <rPh sb="12" eb="14">
      <t>シンパン</t>
    </rPh>
    <rPh sb="19" eb="20">
      <t>カタ</t>
    </rPh>
    <rPh sb="28" eb="30">
      <t>シンセイ</t>
    </rPh>
    <rPh sb="31" eb="33">
      <t>ヒツヨウ</t>
    </rPh>
    <rPh sb="39" eb="41">
      <t>モウシコミ</t>
    </rPh>
    <rPh sb="52" eb="54">
      <t>シンセイ</t>
    </rPh>
    <rPh sb="55" eb="57">
      <t>インサツ</t>
    </rPh>
    <phoneticPr fontId="5"/>
  </si>
  <si>
    <t>　　して、当日お受取りください。</t>
    <rPh sb="5" eb="7">
      <t>トウジツ</t>
    </rPh>
    <rPh sb="8" eb="10">
      <t>ウケト</t>
    </rPh>
    <phoneticPr fontId="5"/>
  </si>
  <si>
    <t xml:space="preserve">１．期  日        </t>
    <phoneticPr fontId="5"/>
  </si>
  <si>
    <t>２．場  所</t>
    <phoneticPr fontId="5"/>
  </si>
  <si>
    <t>３．種　目</t>
    <phoneticPr fontId="5"/>
  </si>
  <si>
    <t>◎第１日</t>
    <phoneticPr fontId="5"/>
  </si>
  <si>
    <r>
      <t>（男子）</t>
    </r>
    <r>
      <rPr>
        <b/>
        <sz val="11"/>
        <rFont val="ＭＳ Ｐゴシック"/>
        <family val="3"/>
        <charset val="128"/>
      </rPr>
      <t>１００ｍ，４００ｍ，１５００ｍ</t>
    </r>
    <r>
      <rPr>
        <sz val="11"/>
        <rFont val="ＭＳ Ｐ明朝"/>
        <family val="1"/>
        <charset val="128"/>
      </rPr>
      <t xml:space="preserve">，１１０ｍＨ(1.067m), </t>
    </r>
    <r>
      <rPr>
        <b/>
        <sz val="11"/>
        <rFont val="ＭＳ Ｐゴシック"/>
        <family val="3"/>
        <charset val="128"/>
      </rPr>
      <t>１１０ｍＪＨ(0.991m)</t>
    </r>
    <r>
      <rPr>
        <sz val="11"/>
        <rFont val="ＭＳ Ｐ明朝"/>
        <family val="1"/>
        <charset val="128"/>
      </rPr>
      <t>，</t>
    </r>
    <r>
      <rPr>
        <b/>
        <sz val="11"/>
        <rFont val="ＭＳ Ｐゴシック"/>
        <family val="3"/>
        <charset val="128"/>
      </rPr>
      <t>中学１１０ｍＨ(0.914m)</t>
    </r>
    <phoneticPr fontId="5"/>
  </si>
  <si>
    <r>
      <t xml:space="preserve"> ,</t>
    </r>
    <r>
      <rPr>
        <b/>
        <sz val="11"/>
        <rFont val="ＭＳ Ｐゴシック"/>
        <family val="3"/>
        <charset val="128"/>
      </rPr>
      <t>４×１００ｍＲ，棒高跳</t>
    </r>
    <r>
      <rPr>
        <b/>
        <sz val="11"/>
        <rFont val="ＭＳ Ｐ明朝"/>
        <family val="1"/>
        <charset val="128"/>
      </rPr>
      <t>，</t>
    </r>
    <r>
      <rPr>
        <sz val="11"/>
        <rFont val="ＭＳ Ｐ明朝"/>
        <family val="1"/>
        <charset val="128"/>
      </rPr>
      <t>三段跳，円盤投(2.000kg)</t>
    </r>
    <phoneticPr fontId="5"/>
  </si>
  <si>
    <r>
      <rPr>
        <b/>
        <sz val="11"/>
        <rFont val="ＭＳ Ｐゴシック"/>
        <family val="3"/>
        <charset val="128"/>
      </rPr>
      <t>中学１００ｍＨ(0.762m)</t>
    </r>
    <r>
      <rPr>
        <sz val="11"/>
        <rFont val="ＭＳ Ｐ明朝"/>
        <family val="1"/>
        <charset val="128"/>
      </rPr>
      <t xml:space="preserve">  ,</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phoneticPr fontId="5"/>
  </si>
  <si>
    <t>　</t>
    <phoneticPr fontId="5"/>
  </si>
  <si>
    <t>◎第2日</t>
    <phoneticPr fontId="5"/>
  </si>
  <si>
    <r>
      <t>（男子）</t>
    </r>
    <r>
      <rPr>
        <b/>
        <sz val="11"/>
        <rFont val="ＭＳ Ｐゴシック"/>
        <family val="3"/>
        <charset val="128"/>
      </rPr>
      <t>２００ｍ，８００ｍ</t>
    </r>
    <r>
      <rPr>
        <sz val="11"/>
        <rFont val="ＭＳ Ｐ明朝"/>
        <family val="1"/>
        <charset val="128"/>
      </rPr>
      <t>，４００ｍＨ(0.914m)，</t>
    </r>
    <r>
      <rPr>
        <b/>
        <sz val="11"/>
        <rFont val="ＭＳ Ｐゴシック"/>
        <family val="3"/>
        <charset val="128"/>
      </rPr>
      <t>４×４００ｍＲ</t>
    </r>
    <r>
      <rPr>
        <sz val="11"/>
        <rFont val="ＭＳ Ｐ明朝"/>
        <family val="1"/>
        <charset val="128"/>
      </rPr>
      <t>，</t>
    </r>
    <phoneticPr fontId="5"/>
  </si>
  <si>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，砲丸投(7.260kg)，高校砲丸投(6.000kg)，</t>
    </r>
    <r>
      <rPr>
        <b/>
        <sz val="11"/>
        <rFont val="ＭＳ Ｐゴシック"/>
        <family val="3"/>
        <charset val="128"/>
      </rPr>
      <t>中学砲丸投(5.000kg)，</t>
    </r>
    <r>
      <rPr>
        <sz val="11"/>
        <rFont val="ＭＳ Ｐ明朝"/>
        <family val="1"/>
        <charset val="128"/>
      </rPr>
      <t>やり投(0.800kg)</t>
    </r>
    <phoneticPr fontId="5"/>
  </si>
  <si>
    <r>
      <t>　</t>
    </r>
    <r>
      <rPr>
        <b/>
        <sz val="11"/>
        <rFont val="ＭＳ Ｐゴシック"/>
        <family val="3"/>
        <charset val="128"/>
      </rPr>
      <t>走高跳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砲丸投(4.000kg)</t>
    </r>
    <r>
      <rPr>
        <sz val="11"/>
        <rFont val="ＭＳ Ｐ明朝"/>
        <family val="1"/>
        <charset val="128"/>
      </rPr>
      <t>，</t>
    </r>
    <r>
      <rPr>
        <b/>
        <sz val="11"/>
        <rFont val="ＭＳ Ｐ明朝"/>
        <family val="1"/>
        <charset val="128"/>
      </rPr>
      <t>中学砲丸投</t>
    </r>
    <r>
      <rPr>
        <b/>
        <sz val="11"/>
        <rFont val="ＭＳ Ｐゴシック"/>
        <family val="3"/>
        <charset val="128"/>
      </rPr>
      <t>(2.721kg)，</t>
    </r>
    <r>
      <rPr>
        <sz val="11"/>
        <rFont val="ＭＳ Ｐ明朝"/>
        <family val="1"/>
        <charset val="128"/>
      </rPr>
      <t>やり投(0.600kg)</t>
    </r>
    <phoneticPr fontId="5"/>
  </si>
  <si>
    <t>４．参加について</t>
    <phoneticPr fontId="5"/>
  </si>
  <si>
    <t>５．参加料</t>
    <phoneticPr fontId="5"/>
  </si>
  <si>
    <t>６．申込ｱﾄﾞﾚｽ</t>
    <phoneticPr fontId="5"/>
  </si>
  <si>
    <r>
      <t>メールアドレス　　　</t>
    </r>
    <r>
      <rPr>
        <b/>
        <sz val="22"/>
        <rFont val="Arial"/>
        <family val="2"/>
      </rPr>
      <t>nagoya.kirokukai@gmail.com</t>
    </r>
    <phoneticPr fontId="5"/>
  </si>
  <si>
    <t>申し込みアドレスの間違えが多く発生しています。
正しいアドレスに送信してください。
問い合わせのアドレスに送信されても受付できません。</t>
    <phoneticPr fontId="5"/>
  </si>
  <si>
    <t>７．申込締切</t>
    <phoneticPr fontId="5"/>
  </si>
  <si>
    <t>10．その他</t>
    <phoneticPr fontId="5"/>
  </si>
  <si>
    <t>　　　申請中の申し込みは受付けません。</t>
    <phoneticPr fontId="5"/>
  </si>
  <si>
    <t>アクレディテーションカード</t>
  </si>
  <si>
    <t>Accreditation Card</t>
  </si>
  <si>
    <t>試合のときに発行する入場許可証</t>
  </si>
  <si>
    <t>当分の間、名古屋地区の競技会は無観客で実施します。</t>
    <rPh sb="0" eb="2">
      <t>トウブン</t>
    </rPh>
    <rPh sb="3" eb="4">
      <t>ア</t>
    </rPh>
    <rPh sb="5" eb="11">
      <t>ナゴヤチク</t>
    </rPh>
    <rPh sb="11" eb="14">
      <t>キョウギカイ</t>
    </rPh>
    <rPh sb="15" eb="18">
      <t>ムカンキャク</t>
    </rPh>
    <rPh sb="19" eb="21">
      <t>ジッシ</t>
    </rPh>
    <phoneticPr fontId="41"/>
  </si>
  <si>
    <t>選手は、各自のナンバーカード、競技役員は公認審判員証の提示により会場への入場を許可します。</t>
    <rPh sb="0" eb="2">
      <t>センシュ</t>
    </rPh>
    <rPh sb="4" eb="6">
      <t>カクジ</t>
    </rPh>
    <rPh sb="15" eb="17">
      <t>キョウギ</t>
    </rPh>
    <rPh sb="17" eb="19">
      <t>ヤクイン</t>
    </rPh>
    <rPh sb="20" eb="25">
      <t>コウニンシンパンイン</t>
    </rPh>
    <rPh sb="25" eb="26">
      <t>ショウ</t>
    </rPh>
    <rPh sb="27" eb="29">
      <t>テイジ</t>
    </rPh>
    <rPh sb="32" eb="34">
      <t>カイジョウ</t>
    </rPh>
    <rPh sb="36" eb="38">
      <t>ニュウジョウ</t>
    </rPh>
    <rPh sb="39" eb="41">
      <t>キョカ</t>
    </rPh>
    <phoneticPr fontId="41"/>
  </si>
  <si>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1"/>
  </si>
  <si>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1"/>
  </si>
  <si>
    <t>ただし、事前申請者に限ります。当日受付はいたしませんのでご注意ください。</t>
    <rPh sb="4" eb="8">
      <t>ジゼンシンセイ</t>
    </rPh>
    <rPh sb="8" eb="9">
      <t>シャ</t>
    </rPh>
    <rPh sb="10" eb="11">
      <t>カギ</t>
    </rPh>
    <rPh sb="15" eb="17">
      <t>トウジツ</t>
    </rPh>
    <rPh sb="17" eb="19">
      <t>ウケツケ</t>
    </rPh>
    <rPh sb="29" eb="31">
      <t>チュウイ</t>
    </rPh>
    <phoneticPr fontId="41"/>
  </si>
  <si>
    <t>選手同様、大会前後の検温等の実施・提出も合わせてお願い致します。</t>
    <rPh sb="0" eb="2">
      <t>センシュ</t>
    </rPh>
    <rPh sb="2" eb="4">
      <t>ドウヨウ</t>
    </rPh>
    <rPh sb="5" eb="7">
      <t>タイカイ</t>
    </rPh>
    <rPh sb="7" eb="9">
      <t>ゼンゴ</t>
    </rPh>
    <rPh sb="10" eb="12">
      <t>ケンオン</t>
    </rPh>
    <rPh sb="12" eb="13">
      <t>ナド</t>
    </rPh>
    <rPh sb="14" eb="16">
      <t>ジッシ</t>
    </rPh>
    <rPh sb="17" eb="19">
      <t>テイシュツ</t>
    </rPh>
    <rPh sb="20" eb="21">
      <t>ア</t>
    </rPh>
    <rPh sb="25" eb="26">
      <t>ネガ</t>
    </rPh>
    <rPh sb="27" eb="28">
      <t>イタ</t>
    </rPh>
    <phoneticPr fontId="41"/>
  </si>
  <si>
    <t>キ　　　リ　　　ト　　リ</t>
    <phoneticPr fontId="41"/>
  </si>
  <si>
    <t>ADカード申請書</t>
    <rPh sb="5" eb="8">
      <t>シンセイショ</t>
    </rPh>
    <phoneticPr fontId="41"/>
  </si>
  <si>
    <t>申請日</t>
    <rPh sb="0" eb="3">
      <t>シンセイビ</t>
    </rPh>
    <phoneticPr fontId="41"/>
  </si>
  <si>
    <t>令和２年　　　　月　　　　日</t>
    <rPh sb="0" eb="2">
      <t>レイワ</t>
    </rPh>
    <rPh sb="3" eb="4">
      <t>ネン</t>
    </rPh>
    <rPh sb="8" eb="9">
      <t>ツキ</t>
    </rPh>
    <rPh sb="13" eb="14">
      <t>ヒ</t>
    </rPh>
    <phoneticPr fontId="41"/>
  </si>
  <si>
    <t>名古屋地区陸上競技協会　会長　坂井田　酵三殿</t>
    <rPh sb="0" eb="11">
      <t>ナゴヤチクリ</t>
    </rPh>
    <rPh sb="12" eb="14">
      <t>カイチョウ</t>
    </rPh>
    <rPh sb="15" eb="18">
      <t>サカイダ</t>
    </rPh>
    <rPh sb="20" eb="21">
      <t>サン</t>
    </rPh>
    <rPh sb="21" eb="22">
      <t>ドノ</t>
    </rPh>
    <phoneticPr fontId="41"/>
  </si>
  <si>
    <t>団　体　名</t>
    <rPh sb="0" eb="1">
      <t>ダン</t>
    </rPh>
    <rPh sb="2" eb="3">
      <t>カラダ</t>
    </rPh>
    <rPh sb="4" eb="5">
      <t>メイ</t>
    </rPh>
    <phoneticPr fontId="41"/>
  </si>
  <si>
    <t>申請者 氏名</t>
    <rPh sb="0" eb="3">
      <t>シンセイシャ</t>
    </rPh>
    <rPh sb="4" eb="6">
      <t>シメイ</t>
    </rPh>
    <phoneticPr fontId="41"/>
  </si>
  <si>
    <t>申請者住所</t>
    <rPh sb="0" eb="3">
      <t>シンセイシャ</t>
    </rPh>
    <rPh sb="3" eb="5">
      <t>ジュウショ</t>
    </rPh>
    <phoneticPr fontId="41"/>
  </si>
  <si>
    <t>電話番号
（携帯が望ましい）</t>
    <rPh sb="0" eb="4">
      <t>デンワバンゴウ</t>
    </rPh>
    <rPh sb="6" eb="8">
      <t>ケイタイ</t>
    </rPh>
    <rPh sb="9" eb="10">
      <t>ノゾ</t>
    </rPh>
    <phoneticPr fontId="41"/>
  </si>
  <si>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1"/>
  </si>
  <si>
    <t>これらの項目が守られない場合には退場して頂く場合があります。、</t>
    <phoneticPr fontId="41"/>
  </si>
  <si>
    <t>本人自署</t>
    <rPh sb="0" eb="2">
      <t>ホンニン</t>
    </rPh>
    <rPh sb="2" eb="4">
      <t>ジショ</t>
    </rPh>
    <phoneticPr fontId="41"/>
  </si>
  <si>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方法は、⑧</t>
    </r>
    <r>
      <rPr>
        <b/>
        <sz val="18"/>
        <color rgb="FF00B050"/>
        <rFont val="ＭＳ ゴシック"/>
        <family val="3"/>
        <charset val="128"/>
      </rPr>
      <t>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5"/>
  </si>
  <si>
    <r>
      <t>短い日付表示を選択してください。</t>
    </r>
    <r>
      <rPr>
        <b/>
        <sz val="18"/>
        <color rgb="FF92D050"/>
        <rFont val="ＭＳ ゴシック"/>
        <family val="3"/>
        <charset val="128"/>
      </rPr>
      <t>⑨日付が数字になる場合を参照してください。</t>
    </r>
    <rPh sb="0" eb="1">
      <t>ミジカ</t>
    </rPh>
    <rPh sb="2" eb="4">
      <t>ヒヅケ</t>
    </rPh>
    <rPh sb="4" eb="6">
      <t>ヒョウジ</t>
    </rPh>
    <rPh sb="7" eb="9">
      <t>センタク</t>
    </rPh>
    <rPh sb="17" eb="27">
      <t>ヒヅ</t>
    </rPh>
    <rPh sb="28" eb="30">
      <t>サンショウ</t>
    </rPh>
    <phoneticPr fontId="5"/>
  </si>
  <si>
    <t>選手との続柄</t>
    <rPh sb="0" eb="2">
      <t>センシュ</t>
    </rPh>
    <rPh sb="4" eb="6">
      <t>ゾクガラ</t>
    </rPh>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</si>
</sst>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メール必着&quot;"/>
    <numFmt numFmtId="180" formatCode="[$-411]yyyy&quot;年&quot;m&quot;月&quot;d&quot;日&quot;&quot;(&quot;aaa&quot;)&quot;"/>
    <numFmt numFmtId="181" formatCode="[$-F800]dddd\,\ mmmm\ dd\,\ yyyy"/>
    <numFmt numFmtId="182" formatCode="[$-411]yyyy&quot;年&quot;m&quot;月&quot;d&quot;日&quot;&quot;(&quot;aaa&quot;)郵送必着&quot;"/>
    <numFmt numFmtId="183" formatCode="m&quot;月&quot;d&quot;日&quot;;@"/>
  </numFmts>
  <fonts count="146">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8"/>
      <name val="ＤＦ平成明朝体W7"/>
      <family val="3"/>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b/>
      <sz val="12"/>
      <name val="ＭＳ Ｐゴシック"/>
      <family val="3"/>
      <charset val="128"/>
    </font>
    <font>
      <b/>
      <u/>
      <sz val="11"/>
      <name val="ＭＳ ゴシック"/>
      <family val="3"/>
      <charset val="128"/>
    </font>
    <font>
      <sz val="12"/>
      <name val="ＭＳ Ｐゴシック"/>
      <family val="3"/>
      <charset val="128"/>
    </font>
    <font>
      <sz val="18"/>
      <name val="ＭＳ Ｐゴシック"/>
      <family val="3"/>
      <charset val="128"/>
    </font>
    <font>
      <sz val="11"/>
      <name val="ＤＦ平成明朝体W7"/>
      <family val="1"/>
      <charset val="128"/>
    </font>
    <font>
      <b/>
      <sz val="11"/>
      <color indexed="81"/>
      <name val="ＭＳ Ｐゴシック"/>
      <family val="3"/>
      <charset val="128"/>
    </font>
    <font>
      <b/>
      <i/>
      <sz val="12"/>
      <name val="ＭＳ Ｐゴシック"/>
      <family val="3"/>
      <charset val="128"/>
    </font>
    <font>
      <b/>
      <u/>
      <sz val="18"/>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sz val="16"/>
      <color theme="1"/>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b/>
      <i/>
      <sz val="11"/>
      <name val="ＭＳ Ｐゴシック"/>
      <family val="3"/>
      <charset val="128"/>
    </font>
    <font>
      <b/>
      <sz val="10"/>
      <name val="ＭＳ ゴシック"/>
      <family val="3"/>
      <charset val="128"/>
    </font>
    <font>
      <b/>
      <i/>
      <sz val="16"/>
      <name val="ＭＳ Ｐ明朝"/>
      <family val="1"/>
      <charset val="128"/>
    </font>
    <font>
      <sz val="14"/>
      <name val="ＭＳ Ｐ明朝"/>
      <family val="1"/>
      <charset val="128"/>
    </font>
    <font>
      <b/>
      <sz val="22"/>
      <name val="Arial"/>
      <family val="2"/>
    </font>
    <font>
      <b/>
      <sz val="14"/>
      <name val="Arial"/>
      <family val="2"/>
    </font>
    <font>
      <b/>
      <i/>
      <u val="double"/>
      <sz val="16"/>
      <name val="ＭＳ Ｐゴシック"/>
      <family val="3"/>
      <charset val="128"/>
    </font>
    <font>
      <sz val="16"/>
      <name val="HGｺﾞｼｯｸE"/>
      <family val="3"/>
      <charset val="128"/>
    </font>
    <font>
      <sz val="16"/>
      <name val="HG創英角ﾎﾟｯﾌﾟ体"/>
      <family val="3"/>
      <charset val="128"/>
    </font>
    <font>
      <sz val="20"/>
      <color theme="3"/>
      <name val="HG創英角ﾎﾟｯﾌﾟ体"/>
      <family val="3"/>
      <charset val="128"/>
    </font>
    <font>
      <b/>
      <sz val="14"/>
      <color rgb="FFFF0000"/>
      <name val="ＭＳ Ｐゴシック"/>
      <family val="3"/>
      <charset val="128"/>
      <scheme val="minor"/>
    </font>
    <font>
      <sz val="14"/>
      <color theme="1"/>
      <name val="HGP創英角ﾎﾟｯﾌﾟ体"/>
      <family val="3"/>
      <charset val="128"/>
    </font>
    <font>
      <sz val="14"/>
      <color rgb="FFFF0000"/>
      <name val="HGP創英ﾌﾟﾚｾﾞﾝｽEB"/>
      <family val="1"/>
      <charset val="128"/>
    </font>
    <font>
      <b/>
      <sz val="14"/>
      <color rgb="FFFF0000"/>
      <name val="HGP創英ﾌﾟﾚｾﾞﾝｽEB"/>
      <family val="1"/>
      <charset val="128"/>
    </font>
    <font>
      <sz val="11"/>
      <name val="ＭＳ Ｐゴシック"/>
      <family val="2"/>
      <charset val="128"/>
    </font>
    <font>
      <b/>
      <sz val="11"/>
      <name val="ARゴシック体S"/>
      <family val="3"/>
      <charset val="128"/>
    </font>
    <font>
      <b/>
      <sz val="15.5"/>
      <name val="ARゴシック体S"/>
      <family val="3"/>
      <charset val="128"/>
    </font>
    <font>
      <b/>
      <sz val="15.5"/>
      <color rgb="FFFF0000"/>
      <name val="ARゴシック体S"/>
      <family val="3"/>
      <charset val="128"/>
    </font>
    <font>
      <sz val="12"/>
      <name val="ARゴシック体S"/>
      <family val="3"/>
      <charset val="128"/>
    </font>
    <font>
      <sz val="15.5"/>
      <name val="ＭＳ ゴシック"/>
      <family val="3"/>
      <charset val="128"/>
    </font>
    <font>
      <sz val="6"/>
      <name val="ＭＳ Ｐゴシック"/>
      <family val="2"/>
      <charset val="128"/>
    </font>
    <font>
      <sz val="10"/>
      <name val="ＭＳ ゴシック"/>
      <family val="3"/>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b/>
      <sz val="11"/>
      <color rgb="FFFF0000"/>
      <name val="ＭＳ Ｐゴシック"/>
      <family val="3"/>
      <charset val="128"/>
    </font>
    <font>
      <sz val="12"/>
      <color rgb="FFFF0000"/>
      <name val="ＭＳ Ｐ明朝"/>
      <family val="1"/>
      <charset val="128"/>
    </font>
    <font>
      <b/>
      <sz val="16"/>
      <color rgb="FF0070C0"/>
      <name val="HG創英ﾌﾟﾚｾﾞﾝｽEB"/>
      <family val="1"/>
      <charset val="128"/>
    </font>
    <font>
      <sz val="16"/>
      <color rgb="FF0070C0"/>
      <name val="HG創英ﾌﾟﾚｾﾞﾝｽEB"/>
      <family val="1"/>
      <charset val="128"/>
    </font>
    <font>
      <b/>
      <sz val="12"/>
      <color rgb="FFFF0000"/>
      <name val="ＭＳ Ｐゴシック"/>
      <family val="3"/>
      <charset val="128"/>
      <scheme val="minor"/>
    </font>
    <font>
      <b/>
      <sz val="18"/>
      <color rgb="FF92D050"/>
      <name val="ＭＳ ゴシック"/>
      <family val="3"/>
      <charset val="128"/>
    </font>
    <font>
      <sz val="12"/>
      <name val="ＤＦ平成明朝体W7"/>
      <family val="3"/>
      <charset val="128"/>
    </font>
    <font>
      <b/>
      <sz val="16"/>
      <color theme="1"/>
      <name val="ＭＳ Ｐゴシック"/>
      <family val="3"/>
      <charset val="128"/>
      <scheme val="minor"/>
    </font>
    <font>
      <b/>
      <sz val="16"/>
      <color rgb="FFFF0000"/>
      <name val="ＭＳ Ｐゴシック"/>
      <family val="3"/>
      <charset val="128"/>
      <scheme val="minor"/>
    </font>
    <font>
      <sz val="11"/>
      <color rgb="FFFF0000"/>
      <name val="ＭＳ Ｐゴシック"/>
      <family val="3"/>
      <charset val="128"/>
      <scheme val="minor"/>
    </font>
    <font>
      <sz val="11"/>
      <color rgb="FF7030A0"/>
      <name val="ＭＳ Ｐゴシック"/>
      <family val="3"/>
      <charset val="128"/>
      <scheme val="minor"/>
    </font>
    <font>
      <b/>
      <sz val="13"/>
      <color rgb="FFFF0000"/>
      <name val="ＭＳ Ｐゴシック"/>
      <family val="3"/>
      <charset val="128"/>
    </font>
    <font>
      <b/>
      <sz val="14"/>
      <color theme="4" tint="-0.249977111117893"/>
      <name val="ＭＳ Ｐゴシック"/>
      <family val="3"/>
      <charset val="128"/>
    </font>
    <font>
      <b/>
      <i/>
      <sz val="14"/>
      <name val="ＭＳ ゴシック"/>
      <family val="3"/>
      <charset val="128"/>
    </font>
    <font>
      <i/>
      <sz val="11"/>
      <name val="HGS創英角ﾎﾟｯﾌﾟ体"/>
      <family val="3"/>
      <charset val="128"/>
    </font>
    <font>
      <b/>
      <i/>
      <sz val="11"/>
      <name val="HGS創英角ﾎﾟｯﾌﾟ体"/>
      <family val="3"/>
      <charset val="128"/>
    </font>
    <font>
      <b/>
      <sz val="12"/>
      <color theme="1"/>
      <name val="ＭＳ Ｐゴシック"/>
      <family val="3"/>
      <charset val="128"/>
    </font>
    <font>
      <sz val="11"/>
      <color rgb="FFFF0000"/>
      <name val="ＭＳ Ｐゴシック"/>
      <family val="3"/>
      <charset val="128"/>
    </font>
    <font>
      <sz val="18"/>
      <color theme="4" tint="-0.499984740745262"/>
      <name val="ＤＦ平成ゴシック体W5"/>
      <family val="3"/>
      <charset val="128"/>
    </font>
    <font>
      <b/>
      <sz val="11"/>
      <color theme="4" tint="-0.249977111117893"/>
      <name val="ＭＳ Ｐゴシック"/>
      <family val="3"/>
      <charset val="128"/>
    </font>
    <font>
      <sz val="9"/>
      <color rgb="FF333333"/>
      <name val="メイリオ"/>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59999389629810485"/>
        <bgColor indexed="64"/>
      </patternFill>
    </fill>
  </fills>
  <borders count="12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8">
    <xf numFmtId="0" fontId="0" fillId="0" borderId="0">
      <alignment vertical="center"/>
    </xf>
    <xf numFmtId="0" fontId="25" fillId="0" borderId="0"/>
    <xf numFmtId="0" fontId="15" fillId="0" borderId="0">
      <alignment vertical="center"/>
    </xf>
    <xf numFmtId="0" fontId="4" fillId="0" borderId="0">
      <alignment vertical="center"/>
    </xf>
    <xf numFmtId="0" fontId="3" fillId="0" borderId="0">
      <alignment vertical="center"/>
    </xf>
    <xf numFmtId="0" fontId="2" fillId="0" borderId="0">
      <alignment vertical="center"/>
    </xf>
    <xf numFmtId="0" fontId="15" fillId="0" borderId="0">
      <alignment vertical="center"/>
    </xf>
    <xf numFmtId="0" fontId="109" fillId="0" borderId="0">
      <alignment vertical="center"/>
    </xf>
  </cellStyleXfs>
  <cellXfs count="553">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31" fillId="0" borderId="0" xfId="0" applyFont="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9"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35" fillId="5" borderId="0" xfId="0" applyFont="1" applyFill="1">
      <alignment vertical="center"/>
    </xf>
    <xf numFmtId="0" fontId="26" fillId="5" borderId="0" xfId="0" applyFont="1" applyFill="1" applyAlignment="1">
      <alignment horizontal="center" vertical="center"/>
    </xf>
    <xf numFmtId="0" fontId="26" fillId="0" borderId="27" xfId="0" applyFont="1" applyBorder="1" applyAlignment="1">
      <alignment horizontal="center" vertical="center"/>
    </xf>
    <xf numFmtId="0" fontId="26" fillId="0" borderId="20" xfId="0" applyFont="1" applyBorder="1" applyAlignment="1">
      <alignment horizontal="center" vertical="center"/>
    </xf>
    <xf numFmtId="0" fontId="0" fillId="0" borderId="29" xfId="0" applyBorder="1">
      <alignment vertical="center"/>
    </xf>
    <xf numFmtId="0" fontId="26" fillId="0" borderId="24"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0" borderId="20" xfId="0" applyFont="1" applyBorder="1" applyAlignment="1">
      <alignment horizontal="center" vertical="center" wrapText="1"/>
    </xf>
    <xf numFmtId="0" fontId="36"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26" fillId="5" borderId="0" xfId="0" applyFont="1" applyFill="1" applyAlignment="1">
      <alignment horizontal="right" vertical="center"/>
    </xf>
    <xf numFmtId="0" fontId="26" fillId="5" borderId="40" xfId="0" applyFont="1" applyFill="1" applyBorder="1">
      <alignment vertical="center"/>
    </xf>
    <xf numFmtId="0" fontId="26" fillId="5" borderId="41" xfId="0" applyFont="1" applyFill="1" applyBorder="1">
      <alignment vertical="center"/>
    </xf>
    <xf numFmtId="0" fontId="26" fillId="5" borderId="42" xfId="0" applyFont="1" applyFill="1" applyBorder="1">
      <alignment vertical="center"/>
    </xf>
    <xf numFmtId="0" fontId="26" fillId="5" borderId="0" xfId="0" applyFont="1" applyFill="1" applyBorder="1" applyAlignment="1">
      <alignment horizontal="right" vertical="center"/>
    </xf>
    <xf numFmtId="0" fontId="26" fillId="5" borderId="43" xfId="0" applyFont="1" applyFill="1" applyBorder="1">
      <alignment vertical="center"/>
    </xf>
    <xf numFmtId="0" fontId="26" fillId="5" borderId="0" xfId="0" applyFont="1" applyFill="1" applyBorder="1">
      <alignment vertical="center"/>
    </xf>
    <xf numFmtId="0" fontId="26" fillId="5" borderId="44" xfId="0" applyFont="1" applyFill="1" applyBorder="1">
      <alignment vertical="center"/>
    </xf>
    <xf numFmtId="0" fontId="26" fillId="5" borderId="45" xfId="0" applyFont="1" applyFill="1" applyBorder="1" applyAlignment="1">
      <alignment horizontal="right" vertical="center"/>
    </xf>
    <xf numFmtId="0" fontId="26" fillId="5" borderId="46" xfId="0" applyFont="1" applyFill="1" applyBorder="1" applyAlignment="1">
      <alignment horizontal="center" vertical="center"/>
    </xf>
    <xf numFmtId="0" fontId="26" fillId="5" borderId="46" xfId="0" applyFont="1" applyFill="1" applyBorder="1" applyAlignment="1">
      <alignment horizontal="left" vertical="center"/>
    </xf>
    <xf numFmtId="0" fontId="26" fillId="5" borderId="47" xfId="0" applyFont="1" applyFill="1" applyBorder="1">
      <alignment vertical="center"/>
    </xf>
    <xf numFmtId="0" fontId="26" fillId="0" borderId="0" xfId="0" applyFont="1" applyProtection="1">
      <alignment vertical="center"/>
    </xf>
    <xf numFmtId="0" fontId="26" fillId="0" borderId="3"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xf>
    <xf numFmtId="0" fontId="26" fillId="0" borderId="48" xfId="0" applyFont="1" applyBorder="1" applyAlignment="1">
      <alignment vertical="center"/>
    </xf>
    <xf numFmtId="0" fontId="26" fillId="0" borderId="51" xfId="0" applyFont="1" applyBorder="1" applyAlignment="1">
      <alignment horizontal="center" vertical="center"/>
    </xf>
    <xf numFmtId="0" fontId="26" fillId="0" borderId="53" xfId="0" applyFont="1" applyBorder="1" applyAlignment="1">
      <alignment vertical="center"/>
    </xf>
    <xf numFmtId="0" fontId="26" fillId="0" borderId="56" xfId="0" applyFont="1" applyBorder="1" applyAlignment="1">
      <alignment vertical="center"/>
    </xf>
    <xf numFmtId="0" fontId="39" fillId="0" borderId="0" xfId="0" applyFont="1" applyBorder="1" applyAlignment="1">
      <alignment vertical="center"/>
    </xf>
    <xf numFmtId="0" fontId="27" fillId="0" borderId="0" xfId="0" applyFont="1" applyAlignment="1">
      <alignment horizontal="center" vertical="center"/>
    </xf>
    <xf numFmtId="0" fontId="46" fillId="5" borderId="0" xfId="0" applyFont="1" applyFill="1" applyAlignment="1">
      <alignment vertical="center"/>
    </xf>
    <xf numFmtId="0" fontId="30" fillId="0" borderId="50"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26" fillId="0" borderId="0" xfId="0" applyFont="1" applyFill="1" applyAlignment="1">
      <alignment horizontal="center" vertical="center"/>
    </xf>
    <xf numFmtId="0" fontId="38" fillId="0" borderId="16"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38" fillId="0" borderId="18" xfId="0" applyFont="1" applyFill="1" applyBorder="1" applyAlignment="1" applyProtection="1">
      <alignment horizontal="center" vertical="center" shrinkToFit="1"/>
    </xf>
    <xf numFmtId="0" fontId="23" fillId="0" borderId="0" xfId="1" applyFont="1" applyFill="1" applyBorder="1" applyAlignment="1" applyProtection="1">
      <alignment horizontal="center" vertical="center"/>
    </xf>
    <xf numFmtId="0" fontId="28" fillId="0" borderId="0" xfId="0" applyFont="1" applyBorder="1" applyAlignment="1">
      <alignment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8"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31" xfId="0" applyFont="1" applyBorder="1" applyAlignment="1">
      <alignment horizontal="center" vertical="center"/>
    </xf>
    <xf numFmtId="0" fontId="27" fillId="0" borderId="0" xfId="0" applyFont="1" applyAlignment="1" applyProtection="1">
      <alignment vertical="center"/>
    </xf>
    <xf numFmtId="0" fontId="8"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37" fillId="0" borderId="29" xfId="0" applyFont="1" applyFill="1" applyBorder="1" applyAlignment="1" applyProtection="1">
      <alignment vertical="center"/>
    </xf>
    <xf numFmtId="0" fontId="37" fillId="0" borderId="29"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6" xfId="0" applyFont="1" applyFill="1" applyBorder="1" applyProtection="1">
      <alignment vertical="center"/>
    </xf>
    <xf numFmtId="0" fontId="0" fillId="0" borderId="36"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32" fillId="0" borderId="0" xfId="1" applyFont="1" applyFill="1" applyBorder="1" applyAlignment="1" applyProtection="1">
      <alignment horizontal="right" vertical="center"/>
    </xf>
    <xf numFmtId="0" fontId="33" fillId="0" borderId="0" xfId="1" applyFont="1" applyFill="1" applyBorder="1" applyAlignment="1" applyProtection="1">
      <alignment horizontal="center" vertical="center"/>
    </xf>
    <xf numFmtId="0" fontId="29"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5"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5" fillId="0" borderId="0" xfId="1" applyFont="1" applyAlignment="1" applyProtection="1">
      <alignment horizontal="center" vertical="center"/>
    </xf>
    <xf numFmtId="0" fontId="16" fillId="0" borderId="10" xfId="1" applyFont="1" applyBorder="1" applyAlignment="1" applyProtection="1">
      <alignment horizontal="distributed" vertical="center" indent="2"/>
    </xf>
    <xf numFmtId="0" fontId="16" fillId="0" borderId="37" xfId="1" applyFont="1" applyBorder="1" applyAlignment="1" applyProtection="1">
      <alignment horizontal="distributed" vertical="center" indent="1"/>
    </xf>
    <xf numFmtId="5" fontId="23" fillId="0" borderId="21" xfId="1" applyNumberFormat="1" applyFont="1" applyBorder="1" applyAlignment="1" applyProtection="1">
      <alignment vertical="center"/>
    </xf>
    <xf numFmtId="0" fontId="16" fillId="0" borderId="73" xfId="1" applyFont="1" applyBorder="1" applyAlignment="1" applyProtection="1">
      <alignment horizontal="distributed" vertical="center" indent="2"/>
    </xf>
    <xf numFmtId="0" fontId="25" fillId="0" borderId="0" xfId="1" applyBorder="1" applyAlignment="1" applyProtection="1">
      <alignment vertical="center"/>
    </xf>
    <xf numFmtId="0" fontId="33" fillId="0" borderId="0" xfId="1" applyFont="1" applyBorder="1" applyAlignment="1" applyProtection="1">
      <alignment vertical="center" shrinkToFit="1"/>
    </xf>
    <xf numFmtId="0" fontId="19"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7" xfId="0" applyNumberFormat="1" applyFont="1" applyBorder="1" applyAlignment="1" applyProtection="1">
      <alignment horizontal="center" vertical="center" shrinkToFit="1"/>
      <protection locked="0"/>
    </xf>
    <xf numFmtId="0" fontId="26" fillId="0" borderId="25" xfId="0" applyNumberFormat="1" applyFont="1" applyBorder="1" applyAlignment="1" applyProtection="1">
      <alignment horizontal="center" vertical="center"/>
      <protection locked="0"/>
    </xf>
    <xf numFmtId="0" fontId="29" fillId="0" borderId="0" xfId="0" applyFont="1" applyAlignment="1">
      <alignment vertical="center" shrinkToFit="1"/>
    </xf>
    <xf numFmtId="5" fontId="23" fillId="0" borderId="80" xfId="1" applyNumberFormat="1" applyFont="1" applyBorder="1" applyAlignment="1" applyProtection="1">
      <alignment vertical="center"/>
    </xf>
    <xf numFmtId="0" fontId="13" fillId="0" borderId="0" xfId="1" applyFont="1" applyBorder="1" applyAlignment="1" applyProtection="1">
      <alignment horizontal="center" vertical="center"/>
    </xf>
    <xf numFmtId="0" fontId="16" fillId="0" borderId="52" xfId="1" applyFont="1" applyBorder="1" applyAlignment="1" applyProtection="1">
      <alignment horizontal="center" vertical="center"/>
    </xf>
    <xf numFmtId="0" fontId="43" fillId="0" borderId="82" xfId="1" applyFont="1" applyBorder="1" applyAlignment="1" applyProtection="1">
      <alignment horizontal="center" vertical="center" shrinkToFit="1"/>
    </xf>
    <xf numFmtId="0" fontId="16" fillId="7" borderId="13" xfId="1" applyFont="1" applyFill="1" applyBorder="1" applyAlignment="1" applyProtection="1">
      <alignment horizontal="distributed" vertical="center" indent="2"/>
    </xf>
    <xf numFmtId="0" fontId="31" fillId="0" borderId="0" xfId="1" applyFont="1" applyAlignment="1" applyProtection="1">
      <alignment horizontal="center" vertical="center"/>
    </xf>
    <xf numFmtId="176" fontId="26" fillId="0" borderId="0" xfId="0" applyNumberFormat="1" applyFont="1" applyAlignment="1">
      <alignment vertical="center"/>
    </xf>
    <xf numFmtId="0" fontId="26" fillId="0" borderId="3" xfId="0" applyFont="1" applyBorder="1" applyAlignment="1">
      <alignment horizontal="center" vertical="center" shrinkToFit="1"/>
    </xf>
    <xf numFmtId="0" fontId="23" fillId="0" borderId="83" xfId="1" applyNumberFormat="1" applyFont="1" applyBorder="1" applyAlignment="1" applyProtection="1">
      <alignment horizontal="center" vertical="center"/>
      <protection locked="0"/>
    </xf>
    <xf numFmtId="0" fontId="23" fillId="0" borderId="38" xfId="1" applyNumberFormat="1" applyFont="1" applyBorder="1" applyAlignment="1" applyProtection="1">
      <alignment vertical="center"/>
    </xf>
    <xf numFmtId="0" fontId="29" fillId="0" borderId="0" xfId="0" applyFont="1" applyAlignment="1">
      <alignment vertical="center"/>
    </xf>
    <xf numFmtId="0" fontId="23" fillId="0" borderId="81"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6" fillId="0" borderId="0" xfId="1" applyFont="1" applyAlignment="1" applyProtection="1">
      <alignment vertical="center"/>
    </xf>
    <xf numFmtId="0" fontId="12" fillId="0" borderId="72" xfId="1" applyFont="1" applyBorder="1" applyAlignment="1" applyProtection="1">
      <alignment horizontal="center" vertical="center" shrinkToFit="1"/>
    </xf>
    <xf numFmtId="0" fontId="12" fillId="0" borderId="76" xfId="1" applyFont="1" applyBorder="1" applyAlignment="1" applyProtection="1">
      <alignment horizontal="center" vertical="center" shrinkToFit="1"/>
    </xf>
    <xf numFmtId="0" fontId="26" fillId="0" borderId="34" xfId="0" applyFont="1" applyBorder="1" applyAlignment="1">
      <alignment horizontal="center" vertical="center"/>
    </xf>
    <xf numFmtId="0" fontId="36" fillId="3" borderId="35" xfId="0" applyFont="1" applyFill="1" applyBorder="1" applyAlignment="1">
      <alignment horizontal="center" vertical="center"/>
    </xf>
    <xf numFmtId="0" fontId="61" fillId="0" borderId="37" xfId="1" applyFont="1" applyBorder="1" applyAlignment="1" applyProtection="1">
      <alignment horizontal="distributed" vertical="center" indent="1"/>
    </xf>
    <xf numFmtId="0" fontId="61" fillId="0" borderId="79" xfId="1" applyFont="1" applyBorder="1" applyAlignment="1" applyProtection="1">
      <alignment horizontal="distributed" vertical="center" indent="1"/>
    </xf>
    <xf numFmtId="0" fontId="26" fillId="0" borderId="35" xfId="0" applyFont="1" applyBorder="1" applyAlignment="1" applyProtection="1">
      <alignment horizontal="center" vertical="center"/>
      <protection locked="0"/>
    </xf>
    <xf numFmtId="0" fontId="30" fillId="3" borderId="35" xfId="0" applyFont="1" applyFill="1" applyBorder="1" applyAlignment="1">
      <alignment horizontal="center" vertical="center"/>
    </xf>
    <xf numFmtId="0" fontId="26" fillId="0" borderId="35" xfId="0" applyFont="1" applyBorder="1" applyAlignment="1" applyProtection="1">
      <alignment horizontal="center" vertical="center" shrinkToFit="1"/>
      <protection locked="0"/>
    </xf>
    <xf numFmtId="0" fontId="26" fillId="2" borderId="34" xfId="0" applyFont="1" applyFill="1" applyBorder="1" applyAlignment="1">
      <alignment horizontal="center" vertical="center"/>
    </xf>
    <xf numFmtId="2" fontId="26" fillId="0" borderId="57" xfId="0" applyNumberFormat="1" applyFont="1" applyBorder="1" applyAlignment="1" applyProtection="1">
      <alignment horizontal="center" vertical="center"/>
      <protection locked="0"/>
    </xf>
    <xf numFmtId="0" fontId="26" fillId="0" borderId="30" xfId="0" applyFont="1" applyBorder="1" applyAlignment="1">
      <alignment horizontal="center" vertical="center"/>
    </xf>
    <xf numFmtId="2" fontId="26" fillId="0" borderId="19" xfId="0" applyNumberFormat="1" applyFont="1" applyBorder="1" applyAlignment="1" applyProtection="1">
      <alignment horizontal="center" vertical="center"/>
      <protection locked="0"/>
    </xf>
    <xf numFmtId="0" fontId="26" fillId="0" borderId="7" xfId="0" applyNumberFormat="1" applyFont="1" applyBorder="1" applyAlignment="1" applyProtection="1">
      <alignment horizontal="center" vertical="center"/>
      <protection locked="0"/>
    </xf>
    <xf numFmtId="0" fontId="26" fillId="0" borderId="35" xfId="0" applyFont="1" applyBorder="1" applyAlignment="1">
      <alignment horizontal="center" vertical="center"/>
    </xf>
    <xf numFmtId="0" fontId="26" fillId="0" borderId="6"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50" xfId="0" applyFont="1" applyBorder="1" applyAlignment="1">
      <alignment horizontal="center" vertical="center"/>
    </xf>
    <xf numFmtId="0" fontId="26" fillId="0" borderId="8" xfId="0" applyFont="1" applyBorder="1" applyAlignment="1">
      <alignment horizontal="center" vertical="center"/>
    </xf>
    <xf numFmtId="0" fontId="26" fillId="0" borderId="87" xfId="0" applyFont="1" applyBorder="1" applyAlignment="1" applyProtection="1">
      <alignment horizontal="center" vertical="center"/>
      <protection locked="0"/>
    </xf>
    <xf numFmtId="0" fontId="26" fillId="0" borderId="26"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87" xfId="0" applyFont="1" applyBorder="1" applyAlignment="1" applyProtection="1">
      <alignment horizontal="center" vertical="center" shrinkToFit="1"/>
      <protection locked="0"/>
    </xf>
    <xf numFmtId="2" fontId="26" fillId="0" borderId="9" xfId="0" applyNumberFormat="1" applyFont="1" applyBorder="1" applyAlignment="1" applyProtection="1">
      <alignment horizontal="center" vertical="center" shrinkToFit="1"/>
      <protection locked="0"/>
    </xf>
    <xf numFmtId="0" fontId="26" fillId="0" borderId="0" xfId="0" applyFont="1" applyBorder="1" applyAlignment="1">
      <alignment vertical="center"/>
    </xf>
    <xf numFmtId="0" fontId="26" fillId="0" borderId="50" xfId="0" applyFont="1" applyBorder="1" applyAlignment="1">
      <alignment horizontal="right" vertical="center"/>
    </xf>
    <xf numFmtId="0" fontId="27" fillId="0" borderId="50" xfId="0" applyFont="1" applyBorder="1" applyAlignment="1">
      <alignment horizontal="center" vertical="center"/>
    </xf>
    <xf numFmtId="0" fontId="26" fillId="0" borderId="50" xfId="0" applyFont="1" applyBorder="1" applyAlignment="1">
      <alignment vertical="center"/>
    </xf>
    <xf numFmtId="0" fontId="63" fillId="5" borderId="0" xfId="0" applyFont="1" applyFill="1" applyAlignment="1">
      <alignment vertical="center"/>
    </xf>
    <xf numFmtId="0" fontId="26" fillId="5" borderId="0" xfId="0" applyFont="1" applyFill="1" applyBorder="1" applyAlignment="1" applyProtection="1">
      <alignment horizontal="center" vertical="center"/>
    </xf>
    <xf numFmtId="0" fontId="0" fillId="5" borderId="0" xfId="0" applyFill="1" applyProtection="1">
      <alignment vertical="center"/>
    </xf>
    <xf numFmtId="0" fontId="27" fillId="5" borderId="0" xfId="0" applyFont="1" applyFill="1" applyBorder="1" applyAlignment="1" applyProtection="1">
      <alignment vertical="center"/>
    </xf>
    <xf numFmtId="0" fontId="26" fillId="0" borderId="35" xfId="0" applyNumberFormat="1" applyFont="1" applyBorder="1" applyAlignment="1" applyProtection="1">
      <alignment horizontal="center" vertical="center"/>
      <protection locked="0"/>
    </xf>
    <xf numFmtId="0" fontId="26" fillId="0" borderId="14" xfId="0" applyFont="1" applyBorder="1" applyAlignment="1" applyProtection="1">
      <alignment vertical="center"/>
      <protection locked="0"/>
    </xf>
    <xf numFmtId="0" fontId="26" fillId="0" borderId="32" xfId="0" applyFont="1" applyBorder="1" applyAlignment="1" applyProtection="1">
      <alignment vertical="center"/>
      <protection locked="0"/>
    </xf>
    <xf numFmtId="0" fontId="26" fillId="0" borderId="55" xfId="0" applyFont="1" applyBorder="1" applyAlignment="1" applyProtection="1">
      <alignment vertical="center"/>
      <protection locked="0"/>
    </xf>
    <xf numFmtId="0" fontId="26" fillId="0" borderId="66" xfId="0" applyFont="1" applyBorder="1" applyAlignment="1" applyProtection="1">
      <alignment vertical="center"/>
      <protection locked="0"/>
    </xf>
    <xf numFmtId="0" fontId="3" fillId="0" borderId="0" xfId="4" applyAlignment="1"/>
    <xf numFmtId="0" fontId="3" fillId="0" borderId="0" xfId="4" applyFont="1" applyAlignment="1"/>
    <xf numFmtId="0" fontId="3" fillId="0" borderId="0" xfId="4">
      <alignment vertical="center"/>
    </xf>
    <xf numFmtId="0" fontId="26" fillId="0" borderId="93" xfId="0" applyFont="1" applyBorder="1" applyAlignment="1">
      <alignment horizontal="center" vertical="center"/>
    </xf>
    <xf numFmtId="0" fontId="26" fillId="0" borderId="92" xfId="0" applyFont="1" applyBorder="1" applyAlignment="1">
      <alignment horizontal="center" vertical="center"/>
    </xf>
    <xf numFmtId="0" fontId="26" fillId="0" borderId="35" xfId="0" applyFont="1" applyBorder="1" applyAlignment="1">
      <alignment horizontal="center" vertical="center"/>
    </xf>
    <xf numFmtId="0" fontId="2" fillId="0" borderId="0" xfId="5">
      <alignment vertical="center"/>
    </xf>
    <xf numFmtId="0" fontId="26" fillId="0" borderId="32" xfId="0" applyFont="1" applyBorder="1" applyAlignment="1">
      <alignment horizontal="center" vertical="center"/>
    </xf>
    <xf numFmtId="2" fontId="26" fillId="0" borderId="32" xfId="0" applyNumberFormat="1" applyFont="1" applyBorder="1" applyAlignment="1" applyProtection="1">
      <alignment horizontal="center" vertical="center"/>
      <protection locked="0"/>
    </xf>
    <xf numFmtId="2" fontId="26" fillId="0" borderId="66" xfId="0" applyNumberFormat="1" applyFont="1" applyBorder="1" applyAlignment="1" applyProtection="1">
      <alignment horizontal="center" vertical="center"/>
      <protection locked="0"/>
    </xf>
    <xf numFmtId="0" fontId="30" fillId="0" borderId="0" xfId="0" applyFont="1">
      <alignment vertical="center"/>
    </xf>
    <xf numFmtId="0" fontId="30" fillId="0" borderId="0" xfId="0" applyFont="1" applyAlignment="1">
      <alignment vertical="center"/>
    </xf>
    <xf numFmtId="0" fontId="30" fillId="0" borderId="51" xfId="0" applyFont="1" applyBorder="1">
      <alignment vertical="center"/>
    </xf>
    <xf numFmtId="0" fontId="30" fillId="0" borderId="0" xfId="0" applyFont="1" applyBorder="1">
      <alignment vertical="center"/>
    </xf>
    <xf numFmtId="0" fontId="30" fillId="0" borderId="56" xfId="0" applyFont="1" applyBorder="1">
      <alignment vertical="center"/>
    </xf>
    <xf numFmtId="0" fontId="30" fillId="0" borderId="39" xfId="0" applyFont="1" applyBorder="1">
      <alignment vertical="center"/>
    </xf>
    <xf numFmtId="0" fontId="30" fillId="0" borderId="52" xfId="0" applyFont="1" applyBorder="1">
      <alignment vertical="center"/>
    </xf>
    <xf numFmtId="0" fontId="30" fillId="5" borderId="4" xfId="0" applyFont="1" applyFill="1" applyBorder="1" applyAlignment="1">
      <alignment vertical="center" textRotation="255"/>
    </xf>
    <xf numFmtId="0" fontId="30" fillId="5" borderId="1" xfId="0" applyFont="1" applyFill="1" applyBorder="1">
      <alignment vertical="center"/>
    </xf>
    <xf numFmtId="0" fontId="30" fillId="5" borderId="86" xfId="0" applyFont="1" applyFill="1" applyBorder="1">
      <alignment vertical="center"/>
    </xf>
    <xf numFmtId="0" fontId="30" fillId="0" borderId="0" xfId="0" applyFont="1" applyFill="1" applyBorder="1">
      <alignment vertical="center"/>
    </xf>
    <xf numFmtId="0" fontId="60" fillId="0" borderId="0" xfId="0" applyFont="1" applyAlignment="1">
      <alignment vertical="center"/>
    </xf>
    <xf numFmtId="0" fontId="30" fillId="0" borderId="74" xfId="0" applyFont="1" applyBorder="1" applyAlignment="1">
      <alignment horizontal="center" vertical="center" textRotation="255"/>
    </xf>
    <xf numFmtId="0" fontId="30" fillId="0" borderId="75" xfId="0" applyFont="1" applyBorder="1" applyAlignment="1">
      <alignment horizontal="center" vertical="center" textRotation="255"/>
    </xf>
    <xf numFmtId="0" fontId="30" fillId="0" borderId="67" xfId="0" applyFont="1" applyBorder="1" applyAlignment="1">
      <alignment horizontal="center" vertical="center" textRotation="255"/>
    </xf>
    <xf numFmtId="0" fontId="0" fillId="0" borderId="0" xfId="0" applyAlignment="1">
      <alignment horizontal="center" vertical="center"/>
    </xf>
    <xf numFmtId="0" fontId="0" fillId="5" borderId="0" xfId="0" applyFill="1">
      <alignment vertical="center"/>
    </xf>
    <xf numFmtId="0" fontId="67" fillId="0" borderId="0" xfId="6" applyFont="1">
      <alignment vertical="center"/>
    </xf>
    <xf numFmtId="0" fontId="68" fillId="0" borderId="0" xfId="6" applyFont="1" applyAlignment="1">
      <alignment horizontal="left" vertical="center" indent="1"/>
    </xf>
    <xf numFmtId="0" fontId="52" fillId="0" borderId="0" xfId="6" applyFont="1">
      <alignment vertical="center"/>
    </xf>
    <xf numFmtId="0" fontId="30" fillId="3" borderId="7" xfId="0" applyFont="1" applyFill="1" applyBorder="1" applyAlignment="1" applyProtection="1">
      <alignment horizontal="center" vertical="center"/>
    </xf>
    <xf numFmtId="2" fontId="26" fillId="2" borderId="7" xfId="0" applyNumberFormat="1" applyFont="1" applyFill="1" applyBorder="1" applyAlignment="1" applyProtection="1">
      <alignment horizontal="center" vertical="center" shrinkToFit="1"/>
    </xf>
    <xf numFmtId="2" fontId="26" fillId="2" borderId="25" xfId="0" applyNumberFormat="1" applyFont="1" applyFill="1" applyBorder="1" applyAlignment="1" applyProtection="1">
      <alignment horizontal="center" vertical="center" shrinkToFit="1"/>
    </xf>
    <xf numFmtId="0" fontId="30" fillId="3" borderId="3" xfId="0" applyNumberFormat="1" applyFont="1" applyFill="1" applyBorder="1" applyAlignment="1">
      <alignment horizontal="center" vertical="center"/>
    </xf>
    <xf numFmtId="0" fontId="26" fillId="0" borderId="3" xfId="0" applyNumberFormat="1" applyFont="1" applyBorder="1" applyAlignment="1" applyProtection="1">
      <alignment horizontal="center" vertical="center" shrinkToFit="1"/>
    </xf>
    <xf numFmtId="0" fontId="26" fillId="0" borderId="22" xfId="0" applyNumberFormat="1" applyFont="1" applyBorder="1" applyAlignment="1" applyProtection="1">
      <alignment horizontal="center" vertical="center" shrinkToFit="1"/>
    </xf>
    <xf numFmtId="0" fontId="26" fillId="0" borderId="0" xfId="0" applyFont="1" applyFill="1">
      <alignment vertical="center"/>
    </xf>
    <xf numFmtId="0" fontId="82" fillId="0" borderId="0" xfId="0" applyFont="1" applyBorder="1" applyAlignment="1"/>
    <xf numFmtId="0" fontId="83" fillId="0" borderId="0" xfId="0" applyFont="1" applyBorder="1" applyAlignment="1">
      <alignment vertical="center"/>
    </xf>
    <xf numFmtId="0" fontId="82" fillId="0" borderId="0" xfId="0" applyFont="1" applyBorder="1" applyAlignment="1">
      <alignment vertical="top"/>
    </xf>
    <xf numFmtId="181" fontId="26" fillId="0" borderId="0" xfId="0" applyNumberFormat="1" applyFont="1">
      <alignment vertical="center"/>
    </xf>
    <xf numFmtId="0" fontId="84" fillId="0" borderId="0" xfId="0" applyFont="1">
      <alignment vertical="center"/>
    </xf>
    <xf numFmtId="0" fontId="85" fillId="0" borderId="0" xfId="0" applyFont="1">
      <alignment vertical="center"/>
    </xf>
    <xf numFmtId="0" fontId="86" fillId="0" borderId="0" xfId="0" applyFont="1" applyAlignment="1" applyProtection="1">
      <alignment horizontal="left" vertical="center" wrapText="1" indent="1"/>
    </xf>
    <xf numFmtId="0" fontId="87" fillId="0" borderId="0" xfId="0" applyFont="1" applyAlignment="1" applyProtection="1">
      <alignment horizontal="left" vertical="center" wrapText="1" indent="1"/>
    </xf>
    <xf numFmtId="0" fontId="87" fillId="0" borderId="0" xfId="0" applyFont="1" applyProtection="1">
      <alignment vertical="center"/>
    </xf>
    <xf numFmtId="0" fontId="83" fillId="0" borderId="0" xfId="0" applyFont="1" applyBorder="1" applyAlignment="1">
      <alignment horizontal="left" vertical="center"/>
    </xf>
    <xf numFmtId="0" fontId="83" fillId="0" borderId="0" xfId="0" applyFont="1" applyBorder="1" applyAlignment="1">
      <alignment horizontal="center" vertical="center"/>
    </xf>
    <xf numFmtId="0" fontId="90" fillId="0" borderId="0" xfId="0" applyFont="1">
      <alignment vertical="center"/>
    </xf>
    <xf numFmtId="0" fontId="92" fillId="0" borderId="0" xfId="0" applyFont="1">
      <alignment vertical="center"/>
    </xf>
    <xf numFmtId="0" fontId="26" fillId="0" borderId="0" xfId="0" applyFont="1" applyFill="1" applyBorder="1" applyAlignment="1">
      <alignment horizontal="left" vertical="center"/>
    </xf>
    <xf numFmtId="0" fontId="26" fillId="0" borderId="0" xfId="0" applyFont="1" applyFill="1" applyBorder="1">
      <alignment vertical="center"/>
    </xf>
    <xf numFmtId="0" fontId="26" fillId="5" borderId="46" xfId="0" applyFont="1" applyFill="1" applyBorder="1" applyAlignment="1">
      <alignment horizontal="right" vertical="center"/>
    </xf>
    <xf numFmtId="0" fontId="15" fillId="0" borderId="0" xfId="6" applyFont="1" applyBorder="1" applyAlignment="1">
      <alignment horizontal="center" vertical="center"/>
    </xf>
    <xf numFmtId="0" fontId="67" fillId="0" borderId="0" xfId="6" applyFont="1" applyAlignment="1">
      <alignment horizontal="center" vertical="center"/>
    </xf>
    <xf numFmtId="177" fontId="52" fillId="0" borderId="0" xfId="6" applyNumberFormat="1" applyFont="1" applyAlignment="1">
      <alignment vertical="center"/>
    </xf>
    <xf numFmtId="0" fontId="68" fillId="0" borderId="0" xfId="6" applyFont="1" applyAlignment="1">
      <alignment horizontal="left" vertical="center"/>
    </xf>
    <xf numFmtId="177" fontId="68" fillId="0" borderId="0" xfId="6" applyNumberFormat="1" applyFont="1" applyAlignment="1">
      <alignment vertical="center"/>
    </xf>
    <xf numFmtId="0" fontId="68" fillId="0" borderId="0" xfId="6" applyFont="1" applyAlignment="1">
      <alignment horizontal="left" vertical="center" indent="3"/>
    </xf>
    <xf numFmtId="0" fontId="68" fillId="0" borderId="0" xfId="6" applyFont="1" applyAlignment="1">
      <alignment horizontal="left" vertical="center" indent="2"/>
    </xf>
    <xf numFmtId="177" fontId="67" fillId="0" borderId="0" xfId="6" applyNumberFormat="1" applyFont="1" applyAlignment="1">
      <alignment vertical="center"/>
    </xf>
    <xf numFmtId="177" fontId="68" fillId="0" borderId="0" xfId="6" applyNumberFormat="1" applyFont="1">
      <alignment vertical="center"/>
    </xf>
    <xf numFmtId="0" fontId="67" fillId="0" borderId="0" xfId="6" applyFont="1" applyAlignment="1">
      <alignment vertical="top"/>
    </xf>
    <xf numFmtId="0" fontId="15" fillId="0" borderId="0" xfId="6">
      <alignment vertical="center"/>
    </xf>
    <xf numFmtId="14" fontId="68" fillId="0" borderId="0" xfId="6" applyNumberFormat="1" applyFont="1">
      <alignment vertical="center"/>
    </xf>
    <xf numFmtId="0" fontId="96" fillId="0" borderId="0" xfId="6" applyFont="1">
      <alignment vertical="center"/>
    </xf>
    <xf numFmtId="0" fontId="67" fillId="0" borderId="0" xfId="6" applyFont="1" applyAlignment="1">
      <alignment horizontal="right" vertical="center"/>
    </xf>
    <xf numFmtId="0" fontId="97" fillId="0" borderId="0" xfId="6" applyFont="1">
      <alignment vertical="center"/>
    </xf>
    <xf numFmtId="0" fontId="98" fillId="0" borderId="0" xfId="6" applyFont="1">
      <alignment vertical="center"/>
    </xf>
    <xf numFmtId="0" fontId="69" fillId="0" borderId="0" xfId="6" applyFont="1">
      <alignment vertical="center"/>
    </xf>
    <xf numFmtId="0" fontId="67" fillId="0" borderId="0" xfId="6" applyFont="1" applyAlignment="1">
      <alignment vertical="center"/>
    </xf>
    <xf numFmtId="0" fontId="67" fillId="0" borderId="48" xfId="6" applyFont="1" applyBorder="1">
      <alignment vertical="center"/>
    </xf>
    <xf numFmtId="0" fontId="68" fillId="0" borderId="50" xfId="6" applyFont="1" applyBorder="1">
      <alignment vertical="center"/>
    </xf>
    <xf numFmtId="0" fontId="68" fillId="0" borderId="51" xfId="6" applyFont="1" applyBorder="1">
      <alignment vertical="center"/>
    </xf>
    <xf numFmtId="0" fontId="15" fillId="0" borderId="53" xfId="6" applyBorder="1">
      <alignment vertical="center"/>
    </xf>
    <xf numFmtId="0" fontId="15" fillId="0" borderId="0" xfId="6" applyBorder="1">
      <alignment vertical="center"/>
    </xf>
    <xf numFmtId="0" fontId="15" fillId="0" borderId="56" xfId="6" applyBorder="1">
      <alignment vertical="center"/>
    </xf>
    <xf numFmtId="0" fontId="15" fillId="0" borderId="13" xfId="6" applyBorder="1">
      <alignment vertical="center"/>
    </xf>
    <xf numFmtId="0" fontId="15" fillId="0" borderId="39" xfId="6" applyBorder="1">
      <alignment vertical="center"/>
    </xf>
    <xf numFmtId="0" fontId="15" fillId="0" borderId="52" xfId="6" applyBorder="1">
      <alignment vertical="center"/>
    </xf>
    <xf numFmtId="0" fontId="72" fillId="0" borderId="0" xfId="6" applyFont="1">
      <alignment vertical="center"/>
    </xf>
    <xf numFmtId="0" fontId="102" fillId="0" borderId="0" xfId="6" applyFont="1">
      <alignment vertical="center"/>
    </xf>
    <xf numFmtId="0" fontId="73" fillId="0" borderId="0" xfId="6" applyFont="1">
      <alignment vertical="center"/>
    </xf>
    <xf numFmtId="0" fontId="103" fillId="0" borderId="0" xfId="0" applyFont="1">
      <alignment vertical="center"/>
    </xf>
    <xf numFmtId="0" fontId="105" fillId="0" borderId="0" xfId="0" applyFont="1" applyFill="1" applyBorder="1" applyAlignment="1">
      <alignment vertical="center"/>
    </xf>
    <xf numFmtId="0" fontId="15" fillId="0" borderId="0" xfId="6" applyFont="1" applyAlignment="1">
      <alignment vertical="center" wrapText="1"/>
    </xf>
    <xf numFmtId="0" fontId="67" fillId="0" borderId="0" xfId="6" applyFont="1" applyAlignment="1">
      <alignment horizontal="center" vertical="center" wrapText="1"/>
    </xf>
    <xf numFmtId="0" fontId="106" fillId="0" borderId="0" xfId="0" applyFont="1" applyAlignment="1">
      <alignment vertical="center"/>
    </xf>
    <xf numFmtId="0" fontId="107" fillId="0" borderId="0" xfId="0" applyFont="1" applyAlignment="1">
      <alignment vertical="center"/>
    </xf>
    <xf numFmtId="0" fontId="108" fillId="0" borderId="0" xfId="0" applyFont="1" applyAlignment="1">
      <alignment vertical="center"/>
    </xf>
    <xf numFmtId="0" fontId="109" fillId="0" borderId="0" xfId="7">
      <alignment vertical="center"/>
    </xf>
    <xf numFmtId="0" fontId="110" fillId="0" borderId="0" xfId="7" applyFont="1" applyAlignment="1">
      <alignment horizontal="left" vertical="top"/>
    </xf>
    <xf numFmtId="0" fontId="113" fillId="0" borderId="0" xfId="7" applyFont="1">
      <alignment vertical="center"/>
    </xf>
    <xf numFmtId="0" fontId="114" fillId="0" borderId="0" xfId="7" applyFont="1" applyAlignment="1">
      <alignment horizontal="left" vertical="top"/>
    </xf>
    <xf numFmtId="0" fontId="116" fillId="0" borderId="0" xfId="7" applyFont="1" applyAlignment="1">
      <alignment horizontal="left" vertical="top" wrapText="1"/>
    </xf>
    <xf numFmtId="0" fontId="116" fillId="0" borderId="0" xfId="7" applyFont="1" applyAlignment="1">
      <alignment horizontal="left" vertical="top"/>
    </xf>
    <xf numFmtId="0" fontId="14" fillId="0" borderId="100" xfId="7" applyFont="1" applyBorder="1" applyAlignment="1">
      <alignment horizontal="center" vertical="center" wrapText="1"/>
    </xf>
    <xf numFmtId="183" fontId="14" fillId="0" borderId="100" xfId="7" applyNumberFormat="1" applyFont="1" applyBorder="1" applyAlignment="1">
      <alignment horizontal="center" vertical="center" wrapText="1"/>
    </xf>
    <xf numFmtId="183" fontId="14" fillId="0" borderId="101" xfId="7" applyNumberFormat="1" applyFont="1" applyBorder="1" applyAlignment="1">
      <alignment horizontal="center" vertical="center" wrapText="1"/>
    </xf>
    <xf numFmtId="0" fontId="14" fillId="0" borderId="104" xfId="7" applyFont="1" applyBorder="1" applyAlignment="1">
      <alignment horizontal="left" vertical="center" wrapText="1"/>
    </xf>
    <xf numFmtId="0" fontId="109" fillId="0" borderId="104" xfId="7" applyBorder="1" applyAlignment="1">
      <alignment horizontal="left" vertical="top" wrapText="1"/>
    </xf>
    <xf numFmtId="0" fontId="109" fillId="0" borderId="105" xfId="7" applyBorder="1" applyAlignment="1">
      <alignment horizontal="left" vertical="top" wrapText="1"/>
    </xf>
    <xf numFmtId="0" fontId="116" fillId="0" borderId="104" xfId="7" applyFont="1" applyBorder="1" applyAlignment="1">
      <alignment horizontal="left" vertical="center" wrapText="1"/>
    </xf>
    <xf numFmtId="0" fontId="14" fillId="0" borderId="108" xfId="7" applyFont="1" applyBorder="1" applyAlignment="1">
      <alignment horizontal="left" vertical="center" wrapText="1"/>
    </xf>
    <xf numFmtId="0" fontId="14" fillId="0" borderId="108" xfId="7" applyFont="1" applyBorder="1" applyAlignment="1">
      <alignment horizontal="right" vertical="center" wrapText="1"/>
    </xf>
    <xf numFmtId="0" fontId="14" fillId="0" borderId="109" xfId="7" applyFont="1" applyBorder="1" applyAlignment="1">
      <alignment horizontal="right" vertical="center" wrapText="1"/>
    </xf>
    <xf numFmtId="0" fontId="14" fillId="0" borderId="21" xfId="7" applyFont="1" applyBorder="1" applyAlignment="1">
      <alignment horizontal="center" vertical="center"/>
    </xf>
    <xf numFmtId="0" fontId="118" fillId="0" borderId="0" xfId="7" applyFont="1" applyAlignment="1">
      <alignment horizontal="left" vertical="top"/>
    </xf>
    <xf numFmtId="0" fontId="120" fillId="0" borderId="0" xfId="7" applyFont="1" applyAlignment="1">
      <alignment horizontal="left" vertical="top"/>
    </xf>
    <xf numFmtId="0" fontId="120" fillId="0" borderId="0" xfId="0" applyFont="1" applyAlignment="1">
      <alignment horizontal="left" vertical="top"/>
    </xf>
    <xf numFmtId="0" fontId="117" fillId="0" borderId="104" xfId="7" applyFont="1" applyBorder="1" applyAlignment="1">
      <alignment horizontal="center" vertical="center" wrapText="1"/>
    </xf>
    <xf numFmtId="0" fontId="14" fillId="0" borderId="104" xfId="7" applyFont="1" applyBorder="1" applyAlignment="1">
      <alignment horizontal="center" vertical="center" wrapText="1"/>
    </xf>
    <xf numFmtId="183" fontId="117" fillId="0" borderId="104" xfId="7" applyNumberFormat="1" applyFont="1" applyBorder="1" applyAlignment="1">
      <alignment horizontal="center" vertical="center" wrapText="1"/>
    </xf>
    <xf numFmtId="49" fontId="117" fillId="0" borderId="104" xfId="7" applyNumberFormat="1" applyFont="1" applyBorder="1" applyAlignment="1">
      <alignment horizontal="center" vertical="center" wrapText="1"/>
    </xf>
    <xf numFmtId="0" fontId="117" fillId="0" borderId="104" xfId="7" applyFont="1" applyBorder="1" applyAlignment="1">
      <alignment horizontal="left" vertical="center" wrapText="1"/>
    </xf>
    <xf numFmtId="0" fontId="122" fillId="0" borderId="104" xfId="7" applyFont="1" applyBorder="1" applyAlignment="1">
      <alignment horizontal="left" vertical="center" wrapText="1"/>
    </xf>
    <xf numFmtId="0" fontId="117" fillId="0" borderId="113" xfId="7" applyFont="1" applyBorder="1" applyAlignment="1">
      <alignment horizontal="center" vertical="center" wrapText="1"/>
    </xf>
    <xf numFmtId="0" fontId="122" fillId="0" borderId="104" xfId="7" applyFont="1" applyBorder="1" applyAlignment="1">
      <alignment horizontal="right" vertical="center" wrapText="1"/>
    </xf>
    <xf numFmtId="0" fontId="14" fillId="0" borderId="3" xfId="7" applyFont="1" applyBorder="1" applyAlignment="1">
      <alignment vertical="center"/>
    </xf>
    <xf numFmtId="0" fontId="14" fillId="0" borderId="35" xfId="7" applyFont="1" applyBorder="1" applyAlignment="1">
      <alignment horizontal="center" vertical="center"/>
    </xf>
    <xf numFmtId="0" fontId="124" fillId="0" borderId="0" xfId="7" applyFont="1" applyAlignment="1">
      <alignment horizontal="left" vertical="top"/>
    </xf>
    <xf numFmtId="0" fontId="126" fillId="0" borderId="0" xfId="6" applyFont="1">
      <alignment vertical="center"/>
    </xf>
    <xf numFmtId="0" fontId="127" fillId="0" borderId="0" xfId="0" applyFont="1">
      <alignment vertical="center"/>
    </xf>
    <xf numFmtId="0" fontId="128" fillId="0" borderId="0" xfId="0" applyFont="1" applyAlignment="1">
      <alignment vertical="center"/>
    </xf>
    <xf numFmtId="0" fontId="128" fillId="0" borderId="0" xfId="0" applyFont="1">
      <alignment vertical="center"/>
    </xf>
    <xf numFmtId="0" fontId="127" fillId="0" borderId="0" xfId="0" applyFont="1" applyAlignment="1">
      <alignment vertical="center"/>
    </xf>
    <xf numFmtId="0" fontId="131" fillId="0" borderId="48" xfId="1" applyFont="1" applyBorder="1" applyAlignment="1" applyProtection="1">
      <alignment horizontal="distributed" vertical="center" indent="1"/>
    </xf>
    <xf numFmtId="5" fontId="23" fillId="0" borderId="119" xfId="1" applyNumberFormat="1" applyFont="1" applyBorder="1" applyAlignment="1" applyProtection="1">
      <alignment vertical="center"/>
    </xf>
    <xf numFmtId="0" fontId="132" fillId="0" borderId="0" xfId="0" applyFont="1" applyProtection="1">
      <alignment vertical="center"/>
    </xf>
    <xf numFmtId="0" fontId="61" fillId="5" borderId="48" xfId="1" applyFont="1" applyFill="1" applyBorder="1" applyAlignment="1" applyProtection="1">
      <alignment horizontal="distributed" vertical="center" indent="1"/>
    </xf>
    <xf numFmtId="5" fontId="23" fillId="0" borderId="119" xfId="1" applyNumberFormat="1" applyFont="1" applyBorder="1" applyAlignment="1" applyProtection="1">
      <alignment vertical="center"/>
      <protection locked="0"/>
    </xf>
    <xf numFmtId="0" fontId="16" fillId="10" borderId="120" xfId="1" applyFont="1" applyFill="1" applyBorder="1" applyAlignment="1" applyProtection="1">
      <alignment horizontal="distributed" vertical="center" indent="1"/>
    </xf>
    <xf numFmtId="5" fontId="23" fillId="0" borderId="121" xfId="1" applyNumberFormat="1" applyFont="1" applyBorder="1" applyAlignment="1" applyProtection="1">
      <alignment vertical="center"/>
    </xf>
    <xf numFmtId="0" fontId="133" fillId="0" borderId="0" xfId="0" applyFont="1" applyProtection="1">
      <alignment vertical="center"/>
    </xf>
    <xf numFmtId="0" fontId="134" fillId="0" borderId="0" xfId="0" applyFont="1" applyProtection="1">
      <alignment vertical="center"/>
    </xf>
    <xf numFmtId="0" fontId="68" fillId="0" borderId="0" xfId="6" applyFont="1" applyAlignment="1">
      <alignment vertical="center" wrapText="1"/>
    </xf>
    <xf numFmtId="0" fontId="68" fillId="0" borderId="0" xfId="6" applyFont="1">
      <alignment vertical="center"/>
    </xf>
    <xf numFmtId="179" fontId="58" fillId="0" borderId="0" xfId="6" applyNumberFormat="1" applyFont="1" applyAlignment="1">
      <alignment horizontal="center" vertical="center"/>
    </xf>
    <xf numFmtId="182" fontId="58" fillId="0" borderId="0" xfId="6" applyNumberFormat="1" applyFont="1" applyAlignment="1">
      <alignment horizontal="center" vertical="center"/>
    </xf>
    <xf numFmtId="180" fontId="67" fillId="0" borderId="0" xfId="6" applyNumberFormat="1" applyFont="1" applyAlignment="1">
      <alignment horizontal="center" vertical="center"/>
    </xf>
    <xf numFmtId="177" fontId="67" fillId="0" borderId="0" xfId="6" applyNumberFormat="1" applyFont="1" applyAlignment="1">
      <alignment horizontal="left" vertical="center"/>
    </xf>
    <xf numFmtId="0" fontId="0" fillId="0" borderId="0" xfId="0" applyAlignment="1">
      <alignment horizontal="center" vertical="center"/>
    </xf>
    <xf numFmtId="0" fontId="139" fillId="0" borderId="0" xfId="6" applyFont="1" applyAlignment="1">
      <alignment vertical="center"/>
    </xf>
    <xf numFmtId="0" fontId="140" fillId="0" borderId="0" xfId="6" applyFont="1" applyAlignment="1">
      <alignment vertical="center"/>
    </xf>
    <xf numFmtId="0" fontId="0" fillId="0" borderId="0" xfId="6" applyFont="1">
      <alignment vertical="center"/>
    </xf>
    <xf numFmtId="0" fontId="145" fillId="0" borderId="0" xfId="0" applyFont="1">
      <alignment vertical="center"/>
    </xf>
    <xf numFmtId="0" fontId="0" fillId="0" borderId="1" xfId="0" applyBorder="1">
      <alignment vertical="center"/>
    </xf>
    <xf numFmtId="0" fontId="0" fillId="0" borderId="122" xfId="0" applyBorder="1">
      <alignment vertical="center"/>
    </xf>
    <xf numFmtId="0" fontId="0" fillId="0" borderId="87" xfId="0" applyBorder="1">
      <alignment vertical="center"/>
    </xf>
    <xf numFmtId="0" fontId="0" fillId="0" borderId="94" xfId="0" applyBorder="1">
      <alignment vertical="center"/>
    </xf>
    <xf numFmtId="0" fontId="0" fillId="0" borderId="2" xfId="0" applyBorder="1">
      <alignment vertical="center"/>
    </xf>
    <xf numFmtId="0" fontId="0" fillId="0" borderId="90" xfId="0" applyBorder="1">
      <alignment vertical="center"/>
    </xf>
    <xf numFmtId="0" fontId="0" fillId="0" borderId="123" xfId="0" applyBorder="1">
      <alignment vertical="center"/>
    </xf>
    <xf numFmtId="0" fontId="0" fillId="0" borderId="14" xfId="0" applyBorder="1">
      <alignment vertical="center"/>
    </xf>
    <xf numFmtId="0" fontId="0" fillId="0" borderId="19" xfId="0" applyBorder="1">
      <alignment vertical="center"/>
    </xf>
    <xf numFmtId="0" fontId="0" fillId="0" borderId="35" xfId="0" applyBorder="1">
      <alignment vertical="center"/>
    </xf>
    <xf numFmtId="0" fontId="141" fillId="0" borderId="0" xfId="6" applyFont="1" applyBorder="1" applyAlignment="1">
      <alignment vertical="center" wrapText="1"/>
    </xf>
    <xf numFmtId="0" fontId="68" fillId="0" borderId="0" xfId="6" applyFont="1" applyAlignment="1">
      <alignment horizontal="left" vertical="top" wrapText="1"/>
    </xf>
    <xf numFmtId="0" fontId="14" fillId="0" borderId="0" xfId="6" applyFont="1" applyAlignment="1">
      <alignment vertical="center" wrapText="1"/>
    </xf>
    <xf numFmtId="179" fontId="58" fillId="0" borderId="0" xfId="6" applyNumberFormat="1" applyFont="1" applyAlignment="1">
      <alignment horizontal="center" vertical="center"/>
    </xf>
    <xf numFmtId="182" fontId="58" fillId="0" borderId="0" xfId="6" applyNumberFormat="1" applyFont="1" applyAlignment="1">
      <alignment horizontal="center" vertical="center"/>
    </xf>
    <xf numFmtId="0" fontId="67" fillId="0" borderId="39" xfId="6" applyFont="1" applyBorder="1" applyAlignment="1">
      <alignment horizontal="center" vertical="center"/>
    </xf>
    <xf numFmtId="0" fontId="15" fillId="0" borderId="53" xfId="6" applyBorder="1" applyAlignment="1">
      <alignment vertical="center" wrapText="1"/>
    </xf>
    <xf numFmtId="0" fontId="15" fillId="0" borderId="0" xfId="6" applyBorder="1" applyAlignment="1">
      <alignment vertical="center" wrapText="1"/>
    </xf>
    <xf numFmtId="0" fontId="15" fillId="0" borderId="56" xfId="6" applyBorder="1" applyAlignment="1">
      <alignment vertical="center" wrapText="1"/>
    </xf>
    <xf numFmtId="0" fontId="100" fillId="0" borderId="0" xfId="6" applyFont="1" applyAlignment="1">
      <alignment vertical="center" wrapText="1"/>
    </xf>
    <xf numFmtId="0" fontId="52" fillId="0" borderId="14" xfId="6" applyFont="1" applyBorder="1" applyAlignment="1">
      <alignment horizontal="center" vertical="center" wrapText="1"/>
    </xf>
    <xf numFmtId="0" fontId="52" fillId="0" borderId="19" xfId="6" applyFont="1" applyBorder="1" applyAlignment="1">
      <alignment horizontal="center" vertical="center" wrapText="1"/>
    </xf>
    <xf numFmtId="0" fontId="52" fillId="0" borderId="35" xfId="6" applyFont="1" applyBorder="1" applyAlignment="1">
      <alignment horizontal="center" vertical="center" wrapText="1"/>
    </xf>
    <xf numFmtId="0" fontId="144" fillId="0" borderId="0" xfId="6" applyFont="1" applyAlignment="1">
      <alignment horizontal="center" vertical="center" wrapText="1"/>
    </xf>
    <xf numFmtId="0" fontId="143" fillId="0" borderId="0" xfId="6" applyFont="1" applyBorder="1" applyAlignment="1">
      <alignment horizontal="left" vertical="center" wrapText="1"/>
    </xf>
    <xf numFmtId="0" fontId="144" fillId="0" borderId="0" xfId="6" applyFont="1" applyAlignment="1">
      <alignment vertical="center" wrapText="1"/>
    </xf>
    <xf numFmtId="0" fontId="125" fillId="0" borderId="0" xfId="6" applyFont="1" applyAlignment="1">
      <alignment vertical="center" wrapText="1"/>
    </xf>
    <xf numFmtId="0" fontId="68" fillId="0" borderId="0" xfId="6" applyFont="1" applyAlignment="1">
      <alignment vertical="top" wrapText="1"/>
    </xf>
    <xf numFmtId="0" fontId="68" fillId="0" borderId="0" xfId="6" applyFont="1" applyAlignment="1">
      <alignment horizontal="center" vertical="center"/>
    </xf>
    <xf numFmtId="0" fontId="136" fillId="0" borderId="0" xfId="6" applyFont="1" applyAlignment="1">
      <alignment vertical="center" wrapText="1"/>
    </xf>
    <xf numFmtId="0" fontId="137" fillId="0" borderId="0" xfId="6" applyFont="1" applyAlignment="1">
      <alignment horizontal="center" vertical="center" wrapText="1"/>
    </xf>
    <xf numFmtId="0" fontId="67" fillId="0" borderId="48" xfId="6" applyFont="1" applyBorder="1" applyAlignment="1">
      <alignment vertical="center" wrapText="1"/>
    </xf>
    <xf numFmtId="0" fontId="67" fillId="0" borderId="50" xfId="6" applyFont="1" applyBorder="1" applyAlignment="1">
      <alignment vertical="center" wrapText="1"/>
    </xf>
    <xf numFmtId="0" fontId="67" fillId="0" borderId="51" xfId="6" applyFont="1" applyBorder="1" applyAlignment="1">
      <alignment vertical="center" wrapText="1"/>
    </xf>
    <xf numFmtId="0" fontId="67" fillId="0" borderId="53" xfId="6" applyFont="1" applyBorder="1" applyAlignment="1">
      <alignment vertical="center" wrapText="1"/>
    </xf>
    <xf numFmtId="0" fontId="67" fillId="0" borderId="0" xfId="6" applyFont="1" applyBorder="1" applyAlignment="1">
      <alignment vertical="center" wrapText="1"/>
    </xf>
    <xf numFmtId="0" fontId="67" fillId="0" borderId="56" xfId="6" applyFont="1" applyBorder="1" applyAlignment="1">
      <alignment vertical="center" wrapText="1"/>
    </xf>
    <xf numFmtId="0" fontId="67" fillId="0" borderId="13" xfId="6" applyFont="1" applyBorder="1" applyAlignment="1">
      <alignment vertical="center" wrapText="1"/>
    </xf>
    <xf numFmtId="0" fontId="67" fillId="0" borderId="39" xfId="6" applyFont="1" applyBorder="1" applyAlignment="1">
      <alignment vertical="center" wrapText="1"/>
    </xf>
    <xf numFmtId="0" fontId="67" fillId="0" borderId="52" xfId="6" applyFont="1" applyBorder="1" applyAlignment="1">
      <alignment vertical="center" wrapText="1"/>
    </xf>
    <xf numFmtId="0" fontId="67" fillId="0" borderId="39" xfId="6" applyFont="1" applyBorder="1" applyAlignment="1">
      <alignment horizontal="center" wrapText="1"/>
    </xf>
    <xf numFmtId="0" fontId="14" fillId="0" borderId="48" xfId="6" applyFont="1" applyBorder="1" applyAlignment="1">
      <alignment vertical="top" wrapText="1"/>
    </xf>
    <xf numFmtId="0" fontId="15" fillId="0" borderId="50" xfId="6" applyFont="1" applyBorder="1" applyAlignment="1">
      <alignment vertical="top" wrapText="1"/>
    </xf>
    <xf numFmtId="0" fontId="15" fillId="0" borderId="51" xfId="6" applyFont="1" applyBorder="1" applyAlignment="1">
      <alignment vertical="top" wrapText="1"/>
    </xf>
    <xf numFmtId="0" fontId="15" fillId="0" borderId="53" xfId="6" applyFont="1" applyBorder="1" applyAlignment="1">
      <alignment vertical="top" wrapText="1"/>
    </xf>
    <xf numFmtId="0" fontId="15" fillId="0" borderId="0" xfId="6" applyFont="1" applyBorder="1" applyAlignment="1">
      <alignment vertical="top" wrapText="1"/>
    </xf>
    <xf numFmtId="0" fontId="15" fillId="0" borderId="56" xfId="6" applyFont="1" applyBorder="1" applyAlignment="1">
      <alignment vertical="top" wrapText="1"/>
    </xf>
    <xf numFmtId="0" fontId="15" fillId="0" borderId="13" xfId="6" applyFont="1" applyBorder="1" applyAlignment="1">
      <alignment vertical="top" wrapText="1"/>
    </xf>
    <xf numFmtId="0" fontId="15" fillId="0" borderId="39" xfId="6" applyFont="1" applyBorder="1" applyAlignment="1">
      <alignment vertical="top" wrapText="1"/>
    </xf>
    <xf numFmtId="0" fontId="15" fillId="0" borderId="52" xfId="6" applyFont="1" applyBorder="1" applyAlignment="1">
      <alignment vertical="top" wrapText="1"/>
    </xf>
    <xf numFmtId="180" fontId="67" fillId="0" borderId="0" xfId="6" applyNumberFormat="1" applyFont="1" applyAlignment="1">
      <alignment horizontal="center" vertical="center"/>
    </xf>
    <xf numFmtId="177" fontId="67" fillId="0" borderId="0" xfId="6" applyNumberFormat="1" applyFont="1" applyAlignment="1">
      <alignment horizontal="left" vertical="center"/>
    </xf>
    <xf numFmtId="0" fontId="139" fillId="0" borderId="0" xfId="6" applyFont="1" applyAlignment="1">
      <alignment vertical="center"/>
    </xf>
    <xf numFmtId="0" fontId="68" fillId="0" borderId="0" xfId="6" applyFont="1" applyAlignment="1">
      <alignment vertical="center" wrapText="1"/>
    </xf>
    <xf numFmtId="0" fontId="68" fillId="0" borderId="0" xfId="6" applyFont="1">
      <alignment vertical="center"/>
    </xf>
    <xf numFmtId="0" fontId="52" fillId="0" borderId="50" xfId="6" applyFont="1" applyBorder="1" applyAlignment="1">
      <alignment horizontal="center" vertical="center"/>
    </xf>
    <xf numFmtId="0" fontId="83" fillId="0" borderId="0" xfId="0" applyFont="1" applyBorder="1" applyAlignment="1">
      <alignment horizontal="center" vertical="center"/>
    </xf>
    <xf numFmtId="0" fontId="83" fillId="0" borderId="0" xfId="0" applyFont="1" applyBorder="1" applyAlignment="1">
      <alignment horizontal="left" vertical="top" wrapText="1"/>
    </xf>
    <xf numFmtId="0" fontId="26" fillId="8" borderId="37" xfId="0" applyFont="1" applyFill="1" applyBorder="1" applyAlignment="1">
      <alignment horizontal="center" vertical="center"/>
    </xf>
    <xf numFmtId="0" fontId="26" fillId="8" borderId="49" xfId="0" applyFont="1" applyFill="1" applyBorder="1" applyAlignment="1">
      <alignment horizontal="center" vertical="center"/>
    </xf>
    <xf numFmtId="177" fontId="58" fillId="8" borderId="49" xfId="0" applyNumberFormat="1" applyFont="1" applyFill="1" applyBorder="1" applyAlignment="1">
      <alignment horizontal="center" vertical="center"/>
    </xf>
    <xf numFmtId="177" fontId="58" fillId="8" borderId="38" xfId="0" applyNumberFormat="1" applyFont="1" applyFill="1" applyBorder="1" applyAlignment="1">
      <alignment horizontal="center" vertical="center"/>
    </xf>
    <xf numFmtId="180" fontId="58" fillId="0" borderId="0" xfId="2" applyNumberFormat="1" applyFont="1" applyAlignment="1">
      <alignment horizontal="center" vertical="center"/>
    </xf>
    <xf numFmtId="0" fontId="129" fillId="5" borderId="95" xfId="0" applyFont="1" applyFill="1" applyBorder="1" applyAlignment="1">
      <alignment horizontal="right" vertical="center"/>
    </xf>
    <xf numFmtId="0" fontId="129" fillId="5" borderId="96" xfId="0" applyFont="1" applyFill="1" applyBorder="1" applyAlignment="1">
      <alignment horizontal="right" vertical="center"/>
    </xf>
    <xf numFmtId="0" fontId="129" fillId="5" borderId="96" xfId="0" applyFont="1" applyFill="1" applyBorder="1" applyAlignment="1">
      <alignment horizontal="left" vertical="center"/>
    </xf>
    <xf numFmtId="0" fontId="129" fillId="5" borderId="97" xfId="0" applyFont="1" applyFill="1" applyBorder="1" applyAlignment="1">
      <alignment horizontal="left" vertical="center"/>
    </xf>
    <xf numFmtId="0" fontId="39" fillId="0" borderId="0" xfId="0" applyFont="1" applyBorder="1" applyAlignment="1">
      <alignment horizontal="center" vertical="center" shrinkToFit="1"/>
    </xf>
    <xf numFmtId="0" fontId="34" fillId="5" borderId="0" xfId="0" applyFont="1" applyFill="1" applyAlignment="1">
      <alignment horizontal="center" vertical="center"/>
    </xf>
    <xf numFmtId="0" fontId="51" fillId="3" borderId="68" xfId="0" applyFont="1" applyFill="1" applyBorder="1" applyAlignment="1">
      <alignment horizontal="center" vertical="center" shrinkToFit="1"/>
    </xf>
    <xf numFmtId="0" fontId="51" fillId="3" borderId="70" xfId="0" applyFont="1" applyFill="1" applyBorder="1" applyAlignment="1">
      <alignment horizontal="center" vertical="center" shrinkToFit="1"/>
    </xf>
    <xf numFmtId="178" fontId="65" fillId="3" borderId="69" xfId="0" applyNumberFormat="1" applyFont="1" applyFill="1" applyBorder="1" applyAlignment="1">
      <alignment horizontal="center" vertical="center"/>
    </xf>
    <xf numFmtId="178" fontId="65" fillId="3" borderId="70" xfId="0" applyNumberFormat="1" applyFont="1" applyFill="1" applyBorder="1" applyAlignment="1">
      <alignment horizontal="center" vertical="center"/>
    </xf>
    <xf numFmtId="0" fontId="39" fillId="0" borderId="19" xfId="0" applyFont="1" applyBorder="1" applyAlignment="1">
      <alignment horizontal="center" vertical="center" shrinkToFit="1"/>
    </xf>
    <xf numFmtId="0" fontId="42" fillId="0" borderId="58" xfId="0" applyFont="1" applyFill="1" applyBorder="1" applyAlignment="1">
      <alignment horizontal="center" vertical="center" shrinkToFit="1"/>
    </xf>
    <xf numFmtId="0" fontId="42" fillId="0" borderId="59" xfId="0" applyFont="1" applyFill="1" applyBorder="1" applyAlignment="1">
      <alignment horizontal="center" vertical="center" shrinkToFit="1"/>
    </xf>
    <xf numFmtId="0" fontId="42" fillId="0" borderId="60" xfId="0" applyFont="1" applyFill="1" applyBorder="1" applyAlignment="1">
      <alignment horizontal="center" vertical="center" shrinkToFit="1"/>
    </xf>
    <xf numFmtId="0" fontId="42" fillId="0" borderId="61"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62" xfId="0" applyFont="1" applyFill="1" applyBorder="1" applyAlignment="1">
      <alignment horizontal="center" vertical="center" shrinkToFit="1"/>
    </xf>
    <xf numFmtId="0" fontId="42" fillId="0" borderId="63" xfId="0" applyFont="1" applyFill="1" applyBorder="1" applyAlignment="1">
      <alignment horizontal="center" vertical="center" shrinkToFit="1"/>
    </xf>
    <xf numFmtId="0" fontId="42" fillId="0" borderId="64" xfId="0" applyFont="1" applyFill="1" applyBorder="1" applyAlignment="1">
      <alignment horizontal="center" vertical="center" shrinkToFit="1"/>
    </xf>
    <xf numFmtId="0" fontId="42" fillId="0" borderId="65" xfId="0" applyFont="1" applyFill="1" applyBorder="1" applyAlignment="1">
      <alignment horizontal="center" vertical="center" shrinkToFit="1"/>
    </xf>
    <xf numFmtId="0" fontId="26" fillId="0" borderId="3" xfId="0" applyFont="1" applyBorder="1" applyAlignment="1">
      <alignment horizontal="distributed" vertical="center" indent="1"/>
    </xf>
    <xf numFmtId="0" fontId="26" fillId="0" borderId="14" xfId="0" applyFont="1" applyBorder="1" applyAlignment="1">
      <alignment horizontal="distributed" vertical="center" indent="1"/>
    </xf>
    <xf numFmtId="0" fontId="29" fillId="5" borderId="27"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24" xfId="0" applyFont="1" applyFill="1" applyBorder="1" applyAlignment="1" applyProtection="1">
      <alignment horizontal="center" vertical="center"/>
      <protection locked="0"/>
    </xf>
    <xf numFmtId="0" fontId="28" fillId="0" borderId="53" xfId="0" applyFont="1" applyFill="1" applyBorder="1" applyAlignment="1">
      <alignment vertical="center"/>
    </xf>
    <xf numFmtId="0" fontId="28" fillId="0" borderId="0" xfId="0" applyFont="1" applyFill="1" applyBorder="1" applyAlignment="1">
      <alignment vertical="center"/>
    </xf>
    <xf numFmtId="0" fontId="26" fillId="7" borderId="10" xfId="0" applyFont="1" applyFill="1" applyBorder="1" applyAlignment="1">
      <alignment horizontal="center" vertical="center"/>
    </xf>
    <xf numFmtId="0" fontId="26" fillId="7" borderId="91" xfId="0" applyFont="1" applyFill="1" applyBorder="1" applyAlignment="1">
      <alignment horizontal="center" vertical="center"/>
    </xf>
    <xf numFmtId="0" fontId="26" fillId="7" borderId="15" xfId="0" applyFont="1" applyFill="1" applyBorder="1" applyAlignment="1">
      <alignment horizontal="center" vertical="center"/>
    </xf>
    <xf numFmtId="0" fontId="29" fillId="8" borderId="11" xfId="0" applyFont="1" applyFill="1" applyBorder="1" applyAlignment="1" applyProtection="1">
      <alignment horizontal="center" vertical="center" shrinkToFit="1"/>
      <protection locked="0"/>
    </xf>
    <xf numFmtId="0" fontId="29" fillId="8" borderId="19" xfId="0" applyFont="1" applyFill="1" applyBorder="1" applyAlignment="1" applyProtection="1">
      <alignment horizontal="center" vertical="center" shrinkToFit="1"/>
      <protection locked="0"/>
    </xf>
    <xf numFmtId="0" fontId="29" fillId="8" borderId="32" xfId="0" applyFont="1" applyFill="1" applyBorder="1" applyAlignment="1" applyProtection="1">
      <alignment horizontal="center" vertical="center" shrinkToFit="1"/>
      <protection locked="0"/>
    </xf>
    <xf numFmtId="0" fontId="29" fillId="8" borderId="6" xfId="0" applyFont="1" applyFill="1" applyBorder="1" applyAlignment="1" applyProtection="1">
      <alignment horizontal="center" vertical="center"/>
      <protection locked="0"/>
    </xf>
    <xf numFmtId="0" fontId="29" fillId="8" borderId="3" xfId="0" applyFont="1" applyFill="1" applyBorder="1" applyAlignment="1" applyProtection="1">
      <alignment horizontal="center" vertical="center"/>
      <protection locked="0"/>
    </xf>
    <xf numFmtId="0" fontId="29" fillId="8" borderId="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60" fillId="0" borderId="0" xfId="0" applyFont="1" applyAlignment="1">
      <alignment vertical="center"/>
    </xf>
    <xf numFmtId="0" fontId="26" fillId="0" borderId="82" xfId="0" applyFont="1" applyBorder="1" applyAlignment="1">
      <alignment horizontal="distributed" vertical="center" indent="1"/>
    </xf>
    <xf numFmtId="0" fontId="26" fillId="0" borderId="83" xfId="0" applyFont="1" applyBorder="1" applyAlignment="1">
      <alignment horizontal="distributed" vertical="center" indent="1"/>
    </xf>
    <xf numFmtId="0" fontId="26" fillId="0" borderId="37"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40" fillId="0" borderId="53" xfId="0" applyFont="1" applyBorder="1" applyAlignment="1">
      <alignment vertical="center"/>
    </xf>
    <xf numFmtId="0" fontId="40" fillId="0" borderId="0" xfId="0" applyFont="1" applyAlignment="1">
      <alignment vertical="center"/>
    </xf>
    <xf numFmtId="0" fontId="26" fillId="0" borderId="23" xfId="0" applyFont="1" applyBorder="1" applyAlignment="1">
      <alignment horizontal="distributed" vertical="center" indent="1"/>
    </xf>
    <xf numFmtId="0" fontId="26" fillId="0" borderId="90" xfId="0" applyFont="1" applyBorder="1" applyAlignment="1">
      <alignment horizontal="distributed" vertical="center" indent="1"/>
    </xf>
    <xf numFmtId="0" fontId="29" fillId="8" borderId="4" xfId="0" applyFont="1" applyFill="1" applyBorder="1" applyAlignment="1" applyProtection="1">
      <alignment horizontal="center" vertical="center"/>
      <protection locked="0"/>
    </xf>
    <xf numFmtId="0" fontId="29" fillId="8" borderId="23" xfId="0" applyFont="1" applyFill="1" applyBorder="1" applyAlignment="1" applyProtection="1">
      <alignment horizontal="center" vertical="center"/>
      <protection locked="0"/>
    </xf>
    <xf numFmtId="0" fontId="29" fillId="8" borderId="5" xfId="0" applyFont="1" applyFill="1" applyBorder="1" applyAlignment="1" applyProtection="1">
      <alignment horizontal="center" vertical="center"/>
      <protection locked="0"/>
    </xf>
    <xf numFmtId="0" fontId="47" fillId="0" borderId="53" xfId="0" applyFont="1" applyBorder="1" applyAlignment="1">
      <alignment horizontal="left" vertical="center" wrapText="1"/>
    </xf>
    <xf numFmtId="0" fontId="47" fillId="0" borderId="0" xfId="0" applyFont="1" applyBorder="1" applyAlignment="1">
      <alignment horizontal="left" vertical="center" wrapText="1"/>
    </xf>
    <xf numFmtId="0" fontId="26" fillId="0" borderId="12" xfId="0" applyFont="1" applyBorder="1" applyAlignment="1">
      <alignment horizontal="center" vertical="center"/>
    </xf>
    <xf numFmtId="0" fontId="26" fillId="0" borderId="54" xfId="0" applyFont="1" applyBorder="1" applyAlignment="1">
      <alignment horizontal="center" vertical="center"/>
    </xf>
    <xf numFmtId="0" fontId="29" fillId="0" borderId="28"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47" fillId="0" borderId="3" xfId="0" applyFont="1" applyBorder="1" applyAlignment="1">
      <alignment vertical="center" wrapText="1" shrinkToFit="1"/>
    </xf>
    <xf numFmtId="0" fontId="47" fillId="0" borderId="14" xfId="0" applyFont="1" applyBorder="1" applyAlignment="1">
      <alignment vertical="center" shrinkToFit="1"/>
    </xf>
    <xf numFmtId="0" fontId="74" fillId="9" borderId="37" xfId="1" applyFont="1" applyFill="1" applyBorder="1" applyAlignment="1" applyProtection="1">
      <alignment horizontal="center" vertical="center"/>
    </xf>
    <xf numFmtId="0" fontId="74" fillId="9" borderId="77" xfId="1" applyFont="1" applyFill="1" applyBorder="1" applyAlignment="1" applyProtection="1">
      <alignment horizontal="center" vertical="center"/>
    </xf>
    <xf numFmtId="0" fontId="55" fillId="7" borderId="37" xfId="0" applyFont="1" applyFill="1" applyBorder="1" applyAlignment="1" applyProtection="1">
      <alignment horizontal="center" vertical="center"/>
    </xf>
    <xf numFmtId="0" fontId="55" fillId="7" borderId="49" xfId="0" applyFont="1" applyFill="1" applyBorder="1" applyAlignment="1" applyProtection="1">
      <alignment horizontal="center" vertical="center"/>
    </xf>
    <xf numFmtId="0" fontId="55" fillId="7" borderId="38" xfId="0" applyFont="1" applyFill="1" applyBorder="1" applyAlignment="1" applyProtection="1">
      <alignment horizontal="center" vertical="center"/>
    </xf>
    <xf numFmtId="0" fontId="26" fillId="0" borderId="11" xfId="0" applyFont="1" applyBorder="1" applyAlignment="1">
      <alignment horizontal="center" vertical="center"/>
    </xf>
    <xf numFmtId="0" fontId="26" fillId="0" borderId="35" xfId="0" applyFont="1" applyBorder="1" applyAlignment="1">
      <alignment horizontal="center" vertical="center"/>
    </xf>
    <xf numFmtId="0" fontId="26" fillId="0" borderId="11" xfId="0" applyFont="1" applyBorder="1" applyAlignment="1" applyProtection="1">
      <alignment horizontal="center" vertical="center" shrinkToFit="1"/>
      <protection locked="0"/>
    </xf>
    <xf numFmtId="0" fontId="26" fillId="0" borderId="32" xfId="0" applyFont="1" applyBorder="1" applyAlignment="1" applyProtection="1">
      <alignment horizontal="center" vertical="center" shrinkToFit="1"/>
      <protection locked="0"/>
    </xf>
    <xf numFmtId="0" fontId="26" fillId="0" borderId="88" xfId="0" applyFont="1" applyBorder="1" applyAlignment="1" applyProtection="1">
      <alignment horizontal="center" vertical="center" shrinkToFit="1"/>
      <protection locked="0"/>
    </xf>
    <xf numFmtId="0" fontId="26" fillId="0" borderId="89" xfId="0" applyFont="1" applyBorder="1" applyAlignment="1" applyProtection="1">
      <alignment horizontal="center" vertical="center" shrinkToFit="1"/>
      <protection locked="0"/>
    </xf>
    <xf numFmtId="2" fontId="26" fillId="2" borderId="11" xfId="0" applyNumberFormat="1" applyFont="1" applyFill="1" applyBorder="1" applyAlignment="1" applyProtection="1">
      <alignment horizontal="center" vertical="center" shrinkToFit="1"/>
      <protection locked="0"/>
    </xf>
    <xf numFmtId="2" fontId="26" fillId="2" borderId="32" xfId="0" applyNumberFormat="1" applyFont="1" applyFill="1" applyBorder="1" applyAlignment="1" applyProtection="1">
      <alignment horizontal="center" vertical="center" shrinkToFit="1"/>
      <protection locked="0"/>
    </xf>
    <xf numFmtId="2" fontId="26" fillId="2" borderId="88" xfId="0" applyNumberFormat="1" applyFont="1" applyFill="1" applyBorder="1" applyAlignment="1" applyProtection="1">
      <alignment horizontal="center" vertical="center" shrinkToFit="1"/>
      <protection locked="0"/>
    </xf>
    <xf numFmtId="2" fontId="26" fillId="2" borderId="89" xfId="0" applyNumberFormat="1" applyFont="1" applyFill="1" applyBorder="1" applyAlignment="1" applyProtection="1">
      <alignment horizontal="center" vertical="center" shrinkToFit="1"/>
      <protection locked="0"/>
    </xf>
    <xf numFmtId="0" fontId="26" fillId="0" borderId="10" xfId="0" applyFont="1" applyBorder="1" applyAlignment="1">
      <alignment horizontal="center" vertical="center"/>
    </xf>
    <xf numFmtId="0" fontId="26" fillId="0" borderId="15" xfId="0" applyFont="1" applyBorder="1" applyAlignment="1">
      <alignment horizontal="center" vertical="center"/>
    </xf>
    <xf numFmtId="0" fontId="30" fillId="3" borderId="11" xfId="0" applyFont="1" applyFill="1" applyBorder="1" applyAlignment="1">
      <alignment horizontal="center" vertical="center"/>
    </xf>
    <xf numFmtId="0" fontId="30" fillId="3" borderId="32" xfId="0" applyFont="1" applyFill="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7" fillId="6" borderId="0" xfId="0" applyFont="1" applyFill="1" applyBorder="1" applyAlignment="1">
      <alignment horizontal="center" vertical="center"/>
    </xf>
    <xf numFmtId="0" fontId="26" fillId="0" borderId="91" xfId="0" applyFont="1" applyBorder="1" applyAlignment="1">
      <alignment horizontal="center" vertical="center"/>
    </xf>
    <xf numFmtId="0" fontId="26" fillId="0" borderId="71" xfId="0" applyFont="1" applyBorder="1" applyAlignment="1">
      <alignment horizontal="center" vertical="center"/>
    </xf>
    <xf numFmtId="0" fontId="26" fillId="0" borderId="78" xfId="0" applyFont="1" applyBorder="1" applyAlignment="1">
      <alignment horizontal="center" vertical="center"/>
    </xf>
    <xf numFmtId="0" fontId="78" fillId="0" borderId="33" xfId="0" applyFont="1" applyBorder="1" applyAlignment="1">
      <alignment horizontal="center" vertical="center" wrapText="1"/>
    </xf>
    <xf numFmtId="0" fontId="78" fillId="0" borderId="34" xfId="0" applyFont="1" applyBorder="1" applyAlignment="1">
      <alignment horizontal="center" vertical="center" wrapText="1"/>
    </xf>
    <xf numFmtId="0" fontId="29" fillId="0" borderId="37" xfId="0"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38"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19" xfId="0" applyFont="1" applyFill="1" applyBorder="1" applyAlignment="1" applyProtection="1">
      <alignment horizontal="center" vertical="center"/>
    </xf>
    <xf numFmtId="0" fontId="29" fillId="4" borderId="3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176" fontId="44" fillId="0" borderId="0" xfId="1" applyNumberFormat="1" applyFont="1" applyAlignment="1" applyProtection="1">
      <alignment horizontal="distributed" vertical="center" indent="4"/>
    </xf>
    <xf numFmtId="0" fontId="13" fillId="0" borderId="39" xfId="1" applyFont="1" applyBorder="1" applyAlignment="1" applyProtection="1">
      <alignment horizontal="center" vertical="center"/>
    </xf>
    <xf numFmtId="0" fontId="13" fillId="0" borderId="0" xfId="1" applyFont="1" applyBorder="1" applyAlignment="1" applyProtection="1">
      <alignment horizontal="center" vertical="center"/>
    </xf>
    <xf numFmtId="0" fontId="0" fillId="0" borderId="55" xfId="0" applyBorder="1" applyAlignment="1" applyProtection="1">
      <alignment horizontal="center" vertical="center"/>
    </xf>
    <xf numFmtId="0" fontId="0" fillId="0" borderId="57" xfId="0" applyBorder="1" applyAlignment="1" applyProtection="1">
      <alignment horizontal="center" vertical="center"/>
    </xf>
    <xf numFmtId="0" fontId="0" fillId="0" borderId="66" xfId="0" applyBorder="1" applyAlignment="1" applyProtection="1">
      <alignment horizontal="center" vertical="center"/>
    </xf>
    <xf numFmtId="0" fontId="23" fillId="0" borderId="33" xfId="1" applyNumberFormat="1" applyFont="1" applyBorder="1" applyAlignment="1" applyProtection="1">
      <alignment horizontal="center" vertical="center"/>
    </xf>
    <xf numFmtId="0" fontId="23"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3" fillId="0" borderId="84" xfId="1" applyNumberFormat="1" applyFont="1" applyBorder="1" applyAlignment="1" applyProtection="1">
      <alignment horizontal="center" vertical="center"/>
    </xf>
    <xf numFmtId="0" fontId="23" fillId="0" borderId="85" xfId="1" applyNumberFormat="1" applyFont="1" applyBorder="1" applyAlignment="1" applyProtection="1">
      <alignment horizontal="center" vertical="center"/>
    </xf>
    <xf numFmtId="0" fontId="40" fillId="5" borderId="0" xfId="1" applyFont="1" applyFill="1" applyAlignment="1" applyProtection="1">
      <alignment horizontal="center" vertical="center"/>
    </xf>
    <xf numFmtId="0" fontId="54" fillId="0" borderId="0" xfId="1" applyFont="1" applyAlignment="1" applyProtection="1">
      <alignment horizontal="distributed" vertical="center" indent="8" shrinkToFit="1"/>
    </xf>
    <xf numFmtId="0" fontId="11" fillId="0" borderId="83" xfId="1" applyFont="1" applyBorder="1" applyAlignment="1" applyProtection="1">
      <alignment horizontal="center" vertical="center" shrinkToFit="1"/>
    </xf>
    <xf numFmtId="0" fontId="11" fillId="0" borderId="49" xfId="1" applyFont="1" applyBorder="1" applyAlignment="1" applyProtection="1">
      <alignment horizontal="center" vertical="center" shrinkToFit="1"/>
    </xf>
    <xf numFmtId="0" fontId="11" fillId="0" borderId="38" xfId="1" applyFont="1" applyBorder="1" applyAlignment="1" applyProtection="1">
      <alignment horizontal="center" vertical="center" shrinkToFit="1"/>
    </xf>
    <xf numFmtId="0" fontId="21" fillId="0" borderId="37" xfId="1" applyFont="1" applyBorder="1" applyAlignment="1" applyProtection="1">
      <alignment horizontal="center" shrinkToFit="1"/>
    </xf>
    <xf numFmtId="0" fontId="21" fillId="0" borderId="49" xfId="1" applyFont="1" applyBorder="1" applyAlignment="1" applyProtection="1">
      <alignment horizontal="center" shrinkToFit="1"/>
    </xf>
    <xf numFmtId="0" fontId="21" fillId="0" borderId="38" xfId="1" applyFont="1" applyBorder="1" applyAlignment="1" applyProtection="1">
      <alignment horizontal="center" shrinkToFit="1"/>
    </xf>
    <xf numFmtId="0" fontId="45" fillId="0" borderId="94" xfId="0" applyFont="1" applyBorder="1" applyAlignment="1" applyProtection="1">
      <alignment horizontal="center" vertical="center" shrinkToFit="1"/>
    </xf>
    <xf numFmtId="0" fontId="45" fillId="0" borderId="0" xfId="0" applyFont="1" applyBorder="1" applyAlignment="1" applyProtection="1">
      <alignment horizontal="center" vertical="center" shrinkToFit="1"/>
    </xf>
    <xf numFmtId="0" fontId="45" fillId="0" borderId="2" xfId="0" applyFont="1" applyBorder="1" applyAlignment="1" applyProtection="1">
      <alignment horizontal="center" vertical="center" shrinkToFit="1"/>
    </xf>
    <xf numFmtId="0" fontId="14" fillId="0" borderId="106" xfId="7" applyFont="1" applyBorder="1" applyAlignment="1">
      <alignment horizontal="center" vertical="center" wrapText="1"/>
    </xf>
    <xf numFmtId="0" fontId="109" fillId="0" borderId="107" xfId="7" applyBorder="1" applyAlignment="1">
      <alignment horizontal="left" vertical="center"/>
    </xf>
    <xf numFmtId="0" fontId="14" fillId="0" borderId="37" xfId="7" applyFont="1" applyBorder="1" applyAlignment="1">
      <alignment horizontal="center" vertical="center"/>
    </xf>
    <xf numFmtId="0" fontId="14" fillId="0" borderId="77" xfId="7" applyFont="1" applyBorder="1" applyAlignment="1">
      <alignment horizontal="center" vertical="center"/>
    </xf>
    <xf numFmtId="0" fontId="109" fillId="0" borderId="37" xfId="7" applyBorder="1" applyAlignment="1">
      <alignment horizontal="center" vertical="center"/>
    </xf>
    <xf numFmtId="0" fontId="109" fillId="0" borderId="77" xfId="7" applyBorder="1" applyAlignment="1">
      <alignment horizontal="center" vertical="center"/>
    </xf>
    <xf numFmtId="0" fontId="109" fillId="0" borderId="83" xfId="7" applyBorder="1" applyAlignment="1">
      <alignment horizontal="center" vertical="center"/>
    </xf>
    <xf numFmtId="0" fontId="109" fillId="0" borderId="49" xfId="7" applyBorder="1" applyAlignment="1">
      <alignment horizontal="center" vertical="center"/>
    </xf>
    <xf numFmtId="0" fontId="109" fillId="0" borderId="38" xfId="7" applyBorder="1" applyAlignment="1">
      <alignment horizontal="center" vertical="center"/>
    </xf>
    <xf numFmtId="0" fontId="14" fillId="0" borderId="48" xfId="7" applyFont="1" applyBorder="1" applyAlignment="1">
      <alignment horizontal="center" vertical="top" wrapText="1"/>
    </xf>
    <xf numFmtId="0" fontId="14" fillId="0" borderId="110" xfId="7" applyFont="1" applyBorder="1" applyAlignment="1">
      <alignment horizontal="center" vertical="top" wrapText="1"/>
    </xf>
    <xf numFmtId="0" fontId="14" fillId="0" borderId="13" xfId="7" applyFont="1" applyBorder="1" applyAlignment="1">
      <alignment horizontal="center" vertical="top" wrapText="1"/>
    </xf>
    <xf numFmtId="0" fontId="14" fillId="0" borderId="111" xfId="7" applyFont="1" applyBorder="1" applyAlignment="1">
      <alignment horizontal="center" vertical="top" wrapText="1"/>
    </xf>
    <xf numFmtId="0" fontId="109" fillId="0" borderId="51" xfId="7" applyBorder="1" applyAlignment="1">
      <alignment horizontal="center" vertical="center"/>
    </xf>
    <xf numFmtId="0" fontId="109" fillId="0" borderId="52" xfId="7" applyBorder="1" applyAlignment="1">
      <alignment horizontal="center" vertical="center"/>
    </xf>
    <xf numFmtId="0" fontId="13" fillId="0" borderId="48" xfId="7" applyFont="1" applyBorder="1" applyAlignment="1">
      <alignment vertical="center" wrapText="1"/>
    </xf>
    <xf numFmtId="0" fontId="13" fillId="0" borderId="50" xfId="7" applyFont="1" applyBorder="1" applyAlignment="1">
      <alignment vertical="center" wrapText="1"/>
    </xf>
    <xf numFmtId="0" fontId="13" fillId="0" borderId="51" xfId="7" applyFont="1" applyBorder="1" applyAlignment="1">
      <alignment vertical="center" wrapText="1"/>
    </xf>
    <xf numFmtId="0" fontId="13" fillId="0" borderId="13" xfId="7" applyFont="1" applyBorder="1" applyAlignment="1">
      <alignment vertical="center" wrapText="1"/>
    </xf>
    <xf numFmtId="0" fontId="13" fillId="0" borderId="39" xfId="7" applyFont="1" applyBorder="1" applyAlignment="1">
      <alignment vertical="center" wrapText="1"/>
    </xf>
    <xf numFmtId="0" fontId="13" fillId="0" borderId="52" xfId="7" applyFont="1" applyBorder="1" applyAlignment="1">
      <alignment vertical="center" wrapText="1"/>
    </xf>
    <xf numFmtId="0" fontId="14" fillId="0" borderId="102" xfId="7" applyFont="1" applyBorder="1" applyAlignment="1">
      <alignment horizontal="center" vertical="center" wrapText="1"/>
    </xf>
    <xf numFmtId="0" fontId="109" fillId="0" borderId="103" xfId="7" applyBorder="1" applyAlignment="1">
      <alignment horizontal="left" vertical="center"/>
    </xf>
    <xf numFmtId="0" fontId="109" fillId="0" borderId="0" xfId="7" applyAlignment="1">
      <alignment vertical="center" wrapText="1"/>
    </xf>
    <xf numFmtId="0" fontId="117" fillId="0" borderId="98" xfId="7" applyFont="1" applyBorder="1" applyAlignment="1">
      <alignment horizontal="center" vertical="center" wrapText="1"/>
    </xf>
    <xf numFmtId="0" fontId="109" fillId="0" borderId="99" xfId="7" applyBorder="1" applyAlignment="1">
      <alignment horizontal="left" vertical="center"/>
    </xf>
    <xf numFmtId="0" fontId="117" fillId="0" borderId="102" xfId="7" applyFont="1" applyBorder="1" applyAlignment="1">
      <alignment horizontal="center" vertical="center" wrapText="1"/>
    </xf>
    <xf numFmtId="0" fontId="123" fillId="0" borderId="116" xfId="7" applyFont="1" applyBorder="1" applyAlignment="1">
      <alignment horizontal="center" vertical="center"/>
    </xf>
    <xf numFmtId="0" fontId="123" fillId="0" borderId="117" xfId="7" applyFont="1" applyBorder="1" applyAlignment="1">
      <alignment horizontal="center" vertical="center"/>
    </xf>
    <xf numFmtId="0" fontId="123" fillId="0" borderId="118" xfId="7" applyFont="1" applyBorder="1" applyAlignment="1">
      <alignment horizontal="center" vertical="center"/>
    </xf>
    <xf numFmtId="0" fontId="70" fillId="0" borderId="14" xfId="7" applyFont="1" applyBorder="1" applyAlignment="1">
      <alignment horizontal="center" vertical="center"/>
    </xf>
    <xf numFmtId="0" fontId="70" fillId="0" borderId="19" xfId="7" applyFont="1" applyBorder="1" applyAlignment="1">
      <alignment horizontal="center" vertical="center"/>
    </xf>
    <xf numFmtId="0" fontId="70" fillId="0" borderId="35" xfId="7" applyFont="1" applyBorder="1" applyAlignment="1">
      <alignment horizontal="center" vertical="center"/>
    </xf>
    <xf numFmtId="0" fontId="109" fillId="0" borderId="112" xfId="7" applyBorder="1" applyAlignment="1">
      <alignment horizontal="left" vertical="top" wrapText="1"/>
    </xf>
    <xf numFmtId="0" fontId="122" fillId="0" borderId="114" xfId="7" applyFont="1" applyBorder="1" applyAlignment="1">
      <alignment horizontal="right" vertical="center" wrapText="1"/>
    </xf>
    <xf numFmtId="0" fontId="122" fillId="0" borderId="115" xfId="7" applyFont="1" applyBorder="1" applyAlignment="1">
      <alignment horizontal="right" vertical="center" wrapText="1"/>
    </xf>
    <xf numFmtId="183" fontId="117" fillId="0" borderId="112" xfId="7"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94" xfId="0" applyBorder="1" applyAlignment="1">
      <alignment horizontal="center" vertical="center"/>
    </xf>
    <xf numFmtId="0" fontId="0" fillId="0" borderId="2" xfId="0" applyBorder="1" applyAlignment="1">
      <alignment horizontal="center" vertical="center"/>
    </xf>
    <xf numFmtId="0" fontId="30" fillId="0" borderId="75" xfId="0" applyFont="1" applyBorder="1" applyAlignment="1">
      <alignment horizontal="center" vertical="center" textRotation="255"/>
    </xf>
    <xf numFmtId="0" fontId="30" fillId="0" borderId="67" xfId="0" applyFont="1" applyBorder="1" applyAlignment="1">
      <alignment horizontal="center" vertical="center" textRotation="255"/>
    </xf>
    <xf numFmtId="0" fontId="30" fillId="0" borderId="0" xfId="0" applyFont="1" applyAlignment="1">
      <alignment horizontal="center" vertical="center"/>
    </xf>
  </cellXfs>
  <cellStyles count="8">
    <cellStyle name="標準" xfId="0" builtinId="0"/>
    <cellStyle name="標準 2" xfId="1"/>
    <cellStyle name="標準 2 2 2" xfId="6"/>
    <cellStyle name="標準 3" xfId="2"/>
    <cellStyle name="標準 4" xfId="3"/>
    <cellStyle name="標準 5" xfId="5"/>
    <cellStyle name="標準 5 2" xfId="4"/>
    <cellStyle name="標準 6" xfId="7"/>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5.png"/><Relationship Id="rId1" Type="http://schemas.openxmlformats.org/officeDocument/2006/relationships/hyperlink" Target="https://c.tipsfound.com/excel/02105/14.png" TargetMode="External"/><Relationship Id="rId6" Type="http://schemas.openxmlformats.org/officeDocument/2006/relationships/image" Target="../media/image7.png"/><Relationship Id="rId5" Type="http://schemas.openxmlformats.org/officeDocument/2006/relationships/hyperlink" Target="https://c.tipsfound.com/excel/02105/16.png" TargetMode="External"/><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140209</xdr:rowOff>
    </xdr:from>
    <xdr:to>
      <xdr:col>11</xdr:col>
      <xdr:colOff>57150</xdr:colOff>
      <xdr:row>9</xdr:row>
      <xdr:rowOff>188977</xdr:rowOff>
    </xdr:to>
    <xdr:pic>
      <xdr:nvPicPr>
        <xdr:cNvPr id="2" name="図 1" descr="001_000.png"/>
        <xdr:cNvPicPr>
          <a:picLocks/>
        </xdr:cNvPicPr>
      </xdr:nvPicPr>
      <xdr:blipFill>
        <a:blip xmlns:r="http://schemas.openxmlformats.org/officeDocument/2006/relationships" r:embed="rId1"/>
        <a:stretch>
          <a:fillRect/>
        </a:stretch>
      </xdr:blipFill>
      <xdr:spPr>
        <a:xfrm>
          <a:off x="0" y="1969009"/>
          <a:ext cx="10191750" cy="48768"/>
        </a:xfrm>
        <a:prstGeom prst="rect">
          <a:avLst/>
        </a:prstGeom>
      </xdr:spPr>
    </xdr:pic>
    <xdr:clientData/>
  </xdr:twoCellAnchor>
  <xdr:twoCellAnchor editAs="oneCell">
    <xdr:from>
      <xdr:col>0</xdr:col>
      <xdr:colOff>0</xdr:colOff>
      <xdr:row>4</xdr:row>
      <xdr:rowOff>164593</xdr:rowOff>
    </xdr:from>
    <xdr:to>
      <xdr:col>11</xdr:col>
      <xdr:colOff>57150</xdr:colOff>
      <xdr:row>5</xdr:row>
      <xdr:rowOff>42673</xdr:rowOff>
    </xdr:to>
    <xdr:pic>
      <xdr:nvPicPr>
        <xdr:cNvPr id="3" name="図 2" descr="001_001.png"/>
        <xdr:cNvPicPr>
          <a:picLocks/>
        </xdr:cNvPicPr>
      </xdr:nvPicPr>
      <xdr:blipFill>
        <a:blip xmlns:r="http://schemas.openxmlformats.org/officeDocument/2006/relationships" r:embed="rId2"/>
        <a:stretch>
          <a:fillRect/>
        </a:stretch>
      </xdr:blipFill>
      <xdr:spPr>
        <a:xfrm>
          <a:off x="0" y="1059943"/>
          <a:ext cx="10191750" cy="40005"/>
        </a:xfrm>
        <a:prstGeom prst="rect">
          <a:avLst/>
        </a:prstGeom>
      </xdr:spPr>
    </xdr:pic>
    <xdr:clientData/>
  </xdr:twoCellAnchor>
  <xdr:twoCellAnchor editAs="oneCell">
    <xdr:from>
      <xdr:col>10</xdr:col>
      <xdr:colOff>676656</xdr:colOff>
      <xdr:row>4</xdr:row>
      <xdr:rowOff>164593</xdr:rowOff>
    </xdr:from>
    <xdr:to>
      <xdr:col>11</xdr:col>
      <xdr:colOff>42672</xdr:colOff>
      <xdr:row>9</xdr:row>
      <xdr:rowOff>188977</xdr:rowOff>
    </xdr:to>
    <xdr:pic>
      <xdr:nvPicPr>
        <xdr:cNvPr id="4" name="図 3" descr="001_002.png"/>
        <xdr:cNvPicPr>
          <a:picLocks/>
        </xdr:cNvPicPr>
      </xdr:nvPicPr>
      <xdr:blipFill>
        <a:blip xmlns:r="http://schemas.openxmlformats.org/officeDocument/2006/relationships" r:embed="rId3"/>
        <a:stretch>
          <a:fillRect/>
        </a:stretch>
      </xdr:blipFill>
      <xdr:spPr>
        <a:xfrm>
          <a:off x="10125456" y="1059943"/>
          <a:ext cx="51816" cy="957834"/>
        </a:xfrm>
        <a:prstGeom prst="rect">
          <a:avLst/>
        </a:prstGeom>
      </xdr:spPr>
    </xdr:pic>
    <xdr:clientData/>
  </xdr:twoCellAnchor>
  <xdr:twoCellAnchor editAs="oneCell">
    <xdr:from>
      <xdr:col>0</xdr:col>
      <xdr:colOff>0</xdr:colOff>
      <xdr:row>4</xdr:row>
      <xdr:rowOff>164593</xdr:rowOff>
    </xdr:from>
    <xdr:to>
      <xdr:col>0</xdr:col>
      <xdr:colOff>51054</xdr:colOff>
      <xdr:row>9</xdr:row>
      <xdr:rowOff>188977</xdr:rowOff>
    </xdr:to>
    <xdr:pic>
      <xdr:nvPicPr>
        <xdr:cNvPr id="5" name="図 4" descr="001_003.png"/>
        <xdr:cNvPicPr>
          <a:picLocks/>
        </xdr:cNvPicPr>
      </xdr:nvPicPr>
      <xdr:blipFill>
        <a:blip xmlns:r="http://schemas.openxmlformats.org/officeDocument/2006/relationships" r:embed="rId4"/>
        <a:stretch>
          <a:fillRect/>
        </a:stretch>
      </xdr:blipFill>
      <xdr:spPr>
        <a:xfrm>
          <a:off x="0" y="1059943"/>
          <a:ext cx="51054" cy="957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abSelected="1" view="pageBreakPreview" zoomScaleNormal="100" zoomScaleSheetLayoutView="100" workbookViewId="0">
      <selection activeCell="A2" sqref="A2:G3"/>
    </sheetView>
  </sheetViews>
  <sheetFormatPr defaultColWidth="9" defaultRowHeight="13.5"/>
  <cols>
    <col min="1" max="1" width="17.5" style="202" customWidth="1"/>
    <col min="2" max="6" width="14.5" style="311" customWidth="1"/>
    <col min="7" max="7" width="18.5" style="311" customWidth="1"/>
    <col min="8" max="8" width="2.875" style="311" customWidth="1"/>
    <col min="9" max="16384" width="9" style="311"/>
  </cols>
  <sheetData>
    <row r="1" spans="1:7" ht="40.5" customHeight="1">
      <c r="A1" s="341" t="s">
        <v>1287</v>
      </c>
      <c r="B1" s="342"/>
      <c r="C1" s="342"/>
      <c r="D1" s="342"/>
      <c r="E1" s="343"/>
      <c r="F1" s="228" t="s">
        <v>1180</v>
      </c>
      <c r="G1" s="229" t="s">
        <v>1275</v>
      </c>
    </row>
    <row r="2" spans="1:7" ht="28.5" customHeight="1">
      <c r="A2" s="345" t="s">
        <v>1301</v>
      </c>
      <c r="B2" s="345"/>
      <c r="C2" s="345"/>
      <c r="D2" s="345"/>
      <c r="E2" s="345"/>
      <c r="F2" s="345"/>
      <c r="G2" s="345"/>
    </row>
    <row r="3" spans="1:7" ht="28.5" customHeight="1">
      <c r="A3" s="345"/>
      <c r="B3" s="345"/>
      <c r="C3" s="345"/>
      <c r="D3" s="345"/>
      <c r="E3" s="345"/>
      <c r="F3" s="345"/>
      <c r="G3" s="345"/>
    </row>
    <row r="4" spans="1:7" s="204" customFormat="1" ht="30" customHeight="1">
      <c r="A4" s="344" t="s">
        <v>1302</v>
      </c>
      <c r="B4" s="344"/>
      <c r="C4" s="344"/>
      <c r="D4" s="344"/>
      <c r="E4" s="344"/>
      <c r="F4" s="344"/>
      <c r="G4" s="344"/>
    </row>
    <row r="5" spans="1:7" s="204" customFormat="1" ht="23.25" customHeight="1">
      <c r="A5" s="346" t="s">
        <v>1303</v>
      </c>
      <c r="B5" s="346"/>
      <c r="C5" s="346"/>
      <c r="D5" s="346"/>
      <c r="E5" s="346"/>
      <c r="F5" s="346"/>
      <c r="G5" s="346"/>
    </row>
    <row r="6" spans="1:7" s="204" customFormat="1" ht="24.75" customHeight="1">
      <c r="A6" s="350" t="s">
        <v>1288</v>
      </c>
      <c r="B6" s="350"/>
      <c r="C6" s="350"/>
      <c r="D6" s="350"/>
      <c r="E6" s="350"/>
      <c r="F6" s="350"/>
      <c r="G6" s="350"/>
    </row>
    <row r="7" spans="1:7" s="204" customFormat="1" ht="23.25" customHeight="1">
      <c r="A7" s="347" t="s">
        <v>1276</v>
      </c>
      <c r="B7" s="347"/>
      <c r="C7" s="347"/>
      <c r="D7" s="347"/>
      <c r="E7" s="347"/>
      <c r="F7" s="347"/>
      <c r="G7" s="347"/>
    </row>
    <row r="8" spans="1:7" s="296" customFormat="1" ht="24.75" customHeight="1">
      <c r="A8" s="351" t="s">
        <v>1289</v>
      </c>
      <c r="B8" s="351"/>
      <c r="C8" s="351"/>
      <c r="D8" s="351"/>
      <c r="E8" s="351"/>
      <c r="F8" s="351"/>
      <c r="G8" s="351"/>
    </row>
    <row r="9" spans="1:7" s="204" customFormat="1" ht="24.75" customHeight="1" thickBot="1">
      <c r="A9" s="245" t="s">
        <v>1277</v>
      </c>
      <c r="B9" s="261"/>
      <c r="C9" s="261"/>
      <c r="D9" s="261"/>
      <c r="E9" s="261"/>
      <c r="F9" s="261"/>
      <c r="G9" s="261"/>
    </row>
    <row r="10" spans="1:7" s="204" customFormat="1" ht="25.5" customHeight="1">
      <c r="A10" s="352" t="s">
        <v>1290</v>
      </c>
      <c r="B10" s="353"/>
      <c r="C10" s="353"/>
      <c r="D10" s="353"/>
      <c r="E10" s="353"/>
      <c r="F10" s="353"/>
      <c r="G10" s="354"/>
    </row>
    <row r="11" spans="1:7" s="204" customFormat="1" ht="25.5" customHeight="1">
      <c r="A11" s="355"/>
      <c r="B11" s="356"/>
      <c r="C11" s="356"/>
      <c r="D11" s="356"/>
      <c r="E11" s="356"/>
      <c r="F11" s="356"/>
      <c r="G11" s="357"/>
    </row>
    <row r="12" spans="1:7" s="204" customFormat="1" ht="25.5" customHeight="1">
      <c r="A12" s="355"/>
      <c r="B12" s="356"/>
      <c r="C12" s="356"/>
      <c r="D12" s="356"/>
      <c r="E12" s="356"/>
      <c r="F12" s="356"/>
      <c r="G12" s="357"/>
    </row>
    <row r="13" spans="1:7" s="204" customFormat="1" ht="25.5" customHeight="1">
      <c r="A13" s="355"/>
      <c r="B13" s="356"/>
      <c r="C13" s="356"/>
      <c r="D13" s="356"/>
      <c r="E13" s="356"/>
      <c r="F13" s="356"/>
      <c r="G13" s="357"/>
    </row>
    <row r="14" spans="1:7" s="204" customFormat="1" ht="25.5" customHeight="1">
      <c r="A14" s="355"/>
      <c r="B14" s="356"/>
      <c r="C14" s="356"/>
      <c r="D14" s="356"/>
      <c r="E14" s="356"/>
      <c r="F14" s="356"/>
      <c r="G14" s="357"/>
    </row>
    <row r="15" spans="1:7" s="204" customFormat="1" ht="25.5" customHeight="1">
      <c r="A15" s="355"/>
      <c r="B15" s="356"/>
      <c r="C15" s="356"/>
      <c r="D15" s="356"/>
      <c r="E15" s="356"/>
      <c r="F15" s="356"/>
      <c r="G15" s="357"/>
    </row>
    <row r="16" spans="1:7" s="204" customFormat="1" ht="25.5" customHeight="1">
      <c r="A16" s="355"/>
      <c r="B16" s="356"/>
      <c r="C16" s="356"/>
      <c r="D16" s="356"/>
      <c r="E16" s="356"/>
      <c r="F16" s="356"/>
      <c r="G16" s="357"/>
    </row>
    <row r="17" spans="1:7" s="204" customFormat="1" ht="25.5" customHeight="1" thickBot="1">
      <c r="A17" s="358"/>
      <c r="B17" s="359"/>
      <c r="C17" s="359"/>
      <c r="D17" s="359"/>
      <c r="E17" s="359"/>
      <c r="F17" s="359"/>
      <c r="G17" s="360"/>
    </row>
    <row r="18" spans="1:7" s="204" customFormat="1" ht="23.25" customHeight="1">
      <c r="A18" s="376" t="s">
        <v>1286</v>
      </c>
      <c r="B18" s="376"/>
      <c r="C18" s="376"/>
      <c r="D18" s="376"/>
      <c r="E18" s="376"/>
      <c r="F18" s="376"/>
      <c r="G18" s="376"/>
    </row>
    <row r="19" spans="1:7" s="204" customFormat="1" ht="29.25" customHeight="1" thickBot="1">
      <c r="A19" s="361" t="s">
        <v>1291</v>
      </c>
      <c r="B19" s="361"/>
      <c r="C19" s="361"/>
      <c r="D19" s="361"/>
      <c r="E19" s="361"/>
      <c r="F19" s="361"/>
      <c r="G19" s="361"/>
    </row>
    <row r="20" spans="1:7" s="204" customFormat="1" ht="50.25" customHeight="1">
      <c r="A20" s="362" t="s">
        <v>1292</v>
      </c>
      <c r="B20" s="363"/>
      <c r="C20" s="363"/>
      <c r="D20" s="363"/>
      <c r="E20" s="363"/>
      <c r="F20" s="363"/>
      <c r="G20" s="364"/>
    </row>
    <row r="21" spans="1:7" s="204" customFormat="1" ht="50.25" customHeight="1">
      <c r="A21" s="365"/>
      <c r="B21" s="366"/>
      <c r="C21" s="366"/>
      <c r="D21" s="366"/>
      <c r="E21" s="366"/>
      <c r="F21" s="366"/>
      <c r="G21" s="367"/>
    </row>
    <row r="22" spans="1:7" s="204" customFormat="1" ht="50.25" customHeight="1">
      <c r="A22" s="365"/>
      <c r="B22" s="366"/>
      <c r="C22" s="366"/>
      <c r="D22" s="366"/>
      <c r="E22" s="366"/>
      <c r="F22" s="366"/>
      <c r="G22" s="367"/>
    </row>
    <row r="23" spans="1:7" s="204" customFormat="1" ht="50.25" customHeight="1">
      <c r="A23" s="365"/>
      <c r="B23" s="366"/>
      <c r="C23" s="366"/>
      <c r="D23" s="366"/>
      <c r="E23" s="366"/>
      <c r="F23" s="366"/>
      <c r="G23" s="367"/>
    </row>
    <row r="24" spans="1:7" s="204" customFormat="1" ht="50.25" customHeight="1">
      <c r="A24" s="365"/>
      <c r="B24" s="366"/>
      <c r="C24" s="366"/>
      <c r="D24" s="366"/>
      <c r="E24" s="366"/>
      <c r="F24" s="366"/>
      <c r="G24" s="367"/>
    </row>
    <row r="25" spans="1:7" s="204" customFormat="1" ht="50.25" customHeight="1">
      <c r="A25" s="365"/>
      <c r="B25" s="366"/>
      <c r="C25" s="366"/>
      <c r="D25" s="366"/>
      <c r="E25" s="366"/>
      <c r="F25" s="366"/>
      <c r="G25" s="367"/>
    </row>
    <row r="26" spans="1:7" s="204" customFormat="1" ht="50.25" customHeight="1">
      <c r="A26" s="365"/>
      <c r="B26" s="366"/>
      <c r="C26" s="366"/>
      <c r="D26" s="366"/>
      <c r="E26" s="366"/>
      <c r="F26" s="366"/>
      <c r="G26" s="367"/>
    </row>
    <row r="27" spans="1:7" s="204" customFormat="1" ht="50.25" customHeight="1">
      <c r="A27" s="365"/>
      <c r="B27" s="366"/>
      <c r="C27" s="366"/>
      <c r="D27" s="366"/>
      <c r="E27" s="366"/>
      <c r="F27" s="366"/>
      <c r="G27" s="367"/>
    </row>
    <row r="28" spans="1:7" s="204" customFormat="1" ht="50.25" customHeight="1" thickBot="1">
      <c r="A28" s="368"/>
      <c r="B28" s="369"/>
      <c r="C28" s="369"/>
      <c r="D28" s="369"/>
      <c r="E28" s="369"/>
      <c r="F28" s="369"/>
      <c r="G28" s="370"/>
    </row>
    <row r="29" spans="1:7" s="204" customFormat="1" ht="18" customHeight="1">
      <c r="A29" s="260"/>
      <c r="B29" s="260"/>
      <c r="C29" s="260"/>
      <c r="D29" s="260"/>
      <c r="E29" s="260"/>
      <c r="F29" s="260"/>
      <c r="G29" s="260"/>
    </row>
    <row r="30" spans="1:7" s="204" customFormat="1" ht="13.5" customHeight="1">
      <c r="A30" s="202" t="s">
        <v>1304</v>
      </c>
      <c r="B30" s="371">
        <v>44058</v>
      </c>
      <c r="C30" s="371"/>
      <c r="D30" s="372">
        <v>44059</v>
      </c>
      <c r="E30" s="372"/>
      <c r="F30" s="230"/>
      <c r="G30" s="231"/>
    </row>
    <row r="31" spans="1:7" s="204" customFormat="1" ht="21" customHeight="1">
      <c r="A31" s="202"/>
      <c r="B31" s="314"/>
      <c r="C31" s="314"/>
      <c r="D31" s="315"/>
      <c r="E31" s="315"/>
      <c r="F31" s="230"/>
      <c r="G31" s="231"/>
    </row>
    <row r="32" spans="1:7" s="204" customFormat="1" ht="21" customHeight="1">
      <c r="A32" s="202" t="s">
        <v>1305</v>
      </c>
      <c r="B32" s="311" t="s">
        <v>1181</v>
      </c>
      <c r="C32" s="311"/>
      <c r="D32" s="311"/>
      <c r="E32" s="311"/>
      <c r="F32" s="311"/>
      <c r="G32" s="311"/>
    </row>
    <row r="33" spans="1:7" ht="21" customHeight="1"/>
    <row r="34" spans="1:7" ht="21" customHeight="1">
      <c r="A34" s="202" t="s">
        <v>1306</v>
      </c>
      <c r="B34" s="311" t="s">
        <v>1307</v>
      </c>
      <c r="C34" s="232">
        <f>B30</f>
        <v>44058</v>
      </c>
      <c r="D34" s="232"/>
      <c r="E34" s="203"/>
      <c r="F34" s="203"/>
      <c r="G34" s="203"/>
    </row>
    <row r="35" spans="1:7" ht="21" customHeight="1">
      <c r="B35" s="203" t="s">
        <v>1308</v>
      </c>
      <c r="C35" s="203"/>
      <c r="D35" s="203"/>
      <c r="E35" s="203"/>
      <c r="F35" s="203"/>
      <c r="G35" s="203"/>
    </row>
    <row r="36" spans="1:7" ht="21" customHeight="1">
      <c r="B36" s="233" t="s">
        <v>1309</v>
      </c>
      <c r="C36" s="203"/>
      <c r="D36" s="203"/>
      <c r="E36" s="203"/>
      <c r="F36" s="203"/>
      <c r="G36" s="203"/>
    </row>
    <row r="37" spans="1:7" ht="21" customHeight="1">
      <c r="B37" s="233" t="s">
        <v>1182</v>
      </c>
      <c r="C37" s="203"/>
      <c r="D37" s="203"/>
      <c r="E37" s="203"/>
      <c r="F37" s="203"/>
      <c r="G37" s="203"/>
    </row>
    <row r="38" spans="1:7" ht="21" customHeight="1">
      <c r="B38" s="203" t="s">
        <v>1183</v>
      </c>
      <c r="C38" s="203"/>
      <c r="D38" s="203"/>
      <c r="E38" s="234"/>
      <c r="F38" s="203"/>
    </row>
    <row r="39" spans="1:7" ht="21" customHeight="1">
      <c r="B39" s="233" t="s">
        <v>1310</v>
      </c>
      <c r="C39" s="232"/>
      <c r="D39" s="232"/>
      <c r="E39" s="232"/>
      <c r="F39" s="203"/>
      <c r="G39" s="203"/>
    </row>
    <row r="40" spans="1:7" ht="21" customHeight="1">
      <c r="B40" s="233"/>
      <c r="C40" s="235" t="s">
        <v>1311</v>
      </c>
      <c r="D40" s="232"/>
      <c r="E40" s="232"/>
      <c r="F40" s="203"/>
      <c r="G40" s="203"/>
    </row>
    <row r="41" spans="1:7" ht="21" customHeight="1">
      <c r="B41" s="311" t="s">
        <v>1312</v>
      </c>
      <c r="C41" s="236">
        <f>D30</f>
        <v>44059</v>
      </c>
    </row>
    <row r="42" spans="1:7" ht="21" customHeight="1">
      <c r="B42" s="203" t="s">
        <v>1313</v>
      </c>
      <c r="C42" s="203"/>
      <c r="D42" s="203"/>
      <c r="E42" s="203"/>
      <c r="F42" s="203"/>
      <c r="G42" s="203"/>
    </row>
    <row r="43" spans="1:7" ht="21" customHeight="1">
      <c r="B43" s="233" t="s">
        <v>1314</v>
      </c>
      <c r="C43" s="203"/>
      <c r="D43" s="203"/>
      <c r="E43" s="203"/>
      <c r="F43" s="203"/>
      <c r="G43" s="203"/>
    </row>
    <row r="44" spans="1:7" ht="21" customHeight="1">
      <c r="B44" s="203" t="s">
        <v>1184</v>
      </c>
      <c r="C44" s="203"/>
      <c r="D44" s="203"/>
      <c r="E44" s="203"/>
      <c r="F44" s="203"/>
      <c r="G44" s="203"/>
    </row>
    <row r="45" spans="1:7" ht="21" customHeight="1">
      <c r="B45" s="233" t="s">
        <v>1315</v>
      </c>
      <c r="C45" s="203"/>
      <c r="D45" s="203"/>
      <c r="E45" s="203"/>
      <c r="F45" s="203"/>
      <c r="G45" s="203"/>
    </row>
    <row r="46" spans="1:7" ht="11.25" customHeight="1">
      <c r="B46" s="233"/>
      <c r="C46" s="203"/>
      <c r="D46" s="203"/>
      <c r="E46" s="203"/>
      <c r="F46" s="203"/>
      <c r="G46" s="203"/>
    </row>
    <row r="47" spans="1:7" ht="20.25" customHeight="1">
      <c r="A47" s="237" t="s">
        <v>1316</v>
      </c>
      <c r="B47" s="373" t="s">
        <v>1293</v>
      </c>
      <c r="C47" s="373"/>
      <c r="D47" s="373"/>
      <c r="E47" s="373"/>
      <c r="F47" s="373"/>
      <c r="G47" s="373"/>
    </row>
    <row r="48" spans="1:7" ht="20.25" customHeight="1">
      <c r="A48" s="237"/>
      <c r="B48" s="317" t="s">
        <v>1294</v>
      </c>
      <c r="C48" s="318"/>
      <c r="D48" s="318"/>
      <c r="E48" s="318"/>
      <c r="F48" s="318"/>
      <c r="G48" s="318"/>
    </row>
    <row r="49" spans="1:7" ht="20.25" customHeight="1">
      <c r="A49" s="237"/>
      <c r="B49" s="331" t="s">
        <v>1295</v>
      </c>
      <c r="C49" s="331"/>
      <c r="D49" s="331"/>
      <c r="E49" s="331"/>
      <c r="F49" s="331"/>
      <c r="G49" s="331"/>
    </row>
    <row r="50" spans="1:7" s="204" customFormat="1" ht="20.25" customHeight="1">
      <c r="A50" s="202"/>
      <c r="B50" s="356" t="s">
        <v>1296</v>
      </c>
      <c r="C50" s="356"/>
      <c r="D50" s="356"/>
      <c r="E50" s="356"/>
      <c r="F50" s="356"/>
      <c r="G50" s="356"/>
    </row>
    <row r="51" spans="1:7" s="204" customFormat="1" ht="20.25" customHeight="1">
      <c r="A51" s="202"/>
      <c r="B51" s="238" t="s">
        <v>1185</v>
      </c>
    </row>
    <row r="52" spans="1:7" s="204" customFormat="1" ht="20.25" customHeight="1">
      <c r="A52" s="202"/>
      <c r="B52" s="311" t="s">
        <v>1297</v>
      </c>
      <c r="C52" s="203"/>
      <c r="D52" s="203"/>
      <c r="E52" s="203"/>
      <c r="F52" s="203"/>
      <c r="G52" s="203"/>
    </row>
    <row r="53" spans="1:7" s="204" customFormat="1" ht="20.25" customHeight="1">
      <c r="A53" s="202"/>
      <c r="B53" s="319" t="s">
        <v>1298</v>
      </c>
      <c r="C53" s="311"/>
      <c r="D53" s="311"/>
      <c r="E53" s="311"/>
      <c r="F53" s="311"/>
      <c r="G53" s="311"/>
    </row>
    <row r="54" spans="1:7" s="204" customFormat="1" ht="37.5" customHeight="1">
      <c r="A54" s="202"/>
      <c r="B54" s="374" t="s">
        <v>1186</v>
      </c>
      <c r="C54" s="374"/>
      <c r="D54" s="374"/>
      <c r="E54" s="374"/>
      <c r="F54" s="374"/>
      <c r="G54" s="374"/>
    </row>
    <row r="55" spans="1:7" ht="19.5" customHeight="1">
      <c r="B55" s="311" t="s">
        <v>1092</v>
      </c>
    </row>
    <row r="56" spans="1:7" ht="19.5" customHeight="1">
      <c r="A56" s="237"/>
      <c r="B56" s="374" t="s">
        <v>1093</v>
      </c>
      <c r="C56" s="374"/>
      <c r="D56" s="374"/>
      <c r="E56" s="374"/>
      <c r="F56" s="374"/>
      <c r="G56" s="374"/>
    </row>
    <row r="57" spans="1:7" ht="19.5" customHeight="1">
      <c r="B57" s="311" t="s">
        <v>1094</v>
      </c>
      <c r="C57" s="239"/>
    </row>
    <row r="58" spans="1:7" ht="19.5" customHeight="1">
      <c r="B58" s="311" t="s">
        <v>1187</v>
      </c>
    </row>
    <row r="59" spans="1:7" ht="19.5" customHeight="1">
      <c r="B59" s="311" t="s">
        <v>1095</v>
      </c>
    </row>
    <row r="60" spans="1:7" ht="19.5" customHeight="1">
      <c r="B60" s="311" t="s">
        <v>1096</v>
      </c>
    </row>
    <row r="61" spans="1:7" ht="19.5" customHeight="1">
      <c r="B61" s="311" t="s">
        <v>1188</v>
      </c>
    </row>
    <row r="62" spans="1:7" ht="20.25" customHeight="1">
      <c r="B62" s="240" t="s">
        <v>1189</v>
      </c>
      <c r="F62" s="349" t="s">
        <v>1190</v>
      </c>
      <c r="G62" s="349"/>
    </row>
    <row r="63" spans="1:7" ht="20.25" customHeight="1">
      <c r="B63" s="240" t="s">
        <v>1191</v>
      </c>
      <c r="F63" s="349" t="s">
        <v>1190</v>
      </c>
      <c r="G63" s="349"/>
    </row>
    <row r="64" spans="1:7" ht="20.25" customHeight="1">
      <c r="B64" s="311" t="s">
        <v>1097</v>
      </c>
    </row>
    <row r="65" spans="1:7" ht="20.25" customHeight="1">
      <c r="A65" s="241"/>
      <c r="B65" s="311" t="s">
        <v>1098</v>
      </c>
    </row>
    <row r="66" spans="1:7" ht="20.25" customHeight="1"/>
    <row r="67" spans="1:7" ht="19.5" customHeight="1">
      <c r="A67" s="202" t="s">
        <v>1317</v>
      </c>
      <c r="B67" s="311" t="s">
        <v>1099</v>
      </c>
    </row>
    <row r="68" spans="1:7" ht="19.5" customHeight="1">
      <c r="A68" s="311"/>
      <c r="B68" s="311" t="s">
        <v>1299</v>
      </c>
      <c r="C68" s="239"/>
    </row>
    <row r="69" spans="1:7" ht="19.5" customHeight="1">
      <c r="B69" s="311" t="s">
        <v>194</v>
      </c>
      <c r="D69" s="242" t="s">
        <v>1100</v>
      </c>
      <c r="E69" s="204" t="s">
        <v>1192</v>
      </c>
    </row>
    <row r="70" spans="1:7" ht="20.25" customHeight="1">
      <c r="D70" s="242"/>
      <c r="E70" s="204"/>
    </row>
    <row r="71" spans="1:7" ht="21.75" customHeight="1">
      <c r="A71" s="202" t="s">
        <v>1318</v>
      </c>
      <c r="B71" s="243" t="s">
        <v>1319</v>
      </c>
      <c r="C71" s="310"/>
      <c r="D71" s="310"/>
      <c r="E71" s="310"/>
      <c r="F71" s="310"/>
      <c r="G71" s="310"/>
    </row>
    <row r="72" spans="1:7" ht="19.5" customHeight="1">
      <c r="A72" s="311"/>
      <c r="B72" s="244" t="s">
        <v>1193</v>
      </c>
      <c r="C72" s="310"/>
      <c r="D72" s="310"/>
      <c r="E72" s="310"/>
      <c r="F72" s="310"/>
      <c r="G72" s="310"/>
    </row>
    <row r="73" spans="1:7" ht="19.5" customHeight="1">
      <c r="B73" s="311" t="s">
        <v>1194</v>
      </c>
      <c r="C73" s="204"/>
      <c r="D73" s="204"/>
      <c r="E73" s="204"/>
      <c r="F73" s="204"/>
      <c r="G73" s="204"/>
    </row>
    <row r="74" spans="1:7" ht="21" customHeight="1">
      <c r="B74" s="374" t="s">
        <v>1320</v>
      </c>
      <c r="C74" s="375"/>
      <c r="D74" s="375"/>
      <c r="E74" s="375"/>
      <c r="F74" s="375"/>
      <c r="G74" s="375"/>
    </row>
    <row r="75" spans="1:7" ht="21" customHeight="1">
      <c r="B75" s="375"/>
      <c r="C75" s="375"/>
      <c r="D75" s="375"/>
      <c r="E75" s="375"/>
      <c r="F75" s="375"/>
      <c r="G75" s="375"/>
    </row>
    <row r="76" spans="1:7" s="204" customFormat="1" ht="16.5" customHeight="1">
      <c r="A76" s="202"/>
      <c r="B76" s="375"/>
      <c r="C76" s="375"/>
      <c r="D76" s="375"/>
      <c r="E76" s="375"/>
      <c r="F76" s="375"/>
      <c r="G76" s="375"/>
    </row>
    <row r="77" spans="1:7" s="204" customFormat="1" ht="16.5" customHeight="1">
      <c r="A77" s="202" t="s">
        <v>1321</v>
      </c>
      <c r="B77" s="334">
        <v>44032</v>
      </c>
      <c r="C77" s="334"/>
      <c r="D77" s="334"/>
      <c r="E77" s="335">
        <v>44054</v>
      </c>
      <c r="F77" s="335"/>
      <c r="G77" s="335"/>
    </row>
    <row r="78" spans="1:7" s="204" customFormat="1" ht="16.5" customHeight="1">
      <c r="A78" s="202"/>
      <c r="B78" s="312"/>
      <c r="C78" s="312"/>
      <c r="D78" s="312"/>
      <c r="E78" s="313"/>
      <c r="F78" s="313"/>
      <c r="G78" s="313"/>
    </row>
    <row r="79" spans="1:7" s="204" customFormat="1" ht="18.75" customHeight="1" thickBot="1">
      <c r="A79" s="245" t="s">
        <v>1101</v>
      </c>
      <c r="B79" s="311"/>
      <c r="C79" s="336" t="s">
        <v>1205</v>
      </c>
      <c r="D79" s="336"/>
      <c r="E79" s="336"/>
      <c r="F79" s="336"/>
      <c r="G79" s="336"/>
    </row>
    <row r="80" spans="1:7" s="204" customFormat="1" ht="24.75" customHeight="1">
      <c r="B80" s="246" t="s">
        <v>1102</v>
      </c>
      <c r="C80" s="247"/>
      <c r="D80" s="247"/>
      <c r="E80" s="247"/>
      <c r="F80" s="247"/>
      <c r="G80" s="248"/>
    </row>
    <row r="81" spans="2:7" ht="48" customHeight="1">
      <c r="B81" s="337" t="s">
        <v>1103</v>
      </c>
      <c r="C81" s="338"/>
      <c r="D81" s="338"/>
      <c r="E81" s="338"/>
      <c r="F81" s="338"/>
      <c r="G81" s="339"/>
    </row>
    <row r="82" spans="2:7" ht="19.5" customHeight="1">
      <c r="B82" s="249" t="s">
        <v>195</v>
      </c>
      <c r="C82" s="250"/>
      <c r="D82" s="250" t="s">
        <v>196</v>
      </c>
      <c r="E82" s="250"/>
      <c r="F82" s="250"/>
      <c r="G82" s="251"/>
    </row>
    <row r="83" spans="2:7" ht="19.5" customHeight="1">
      <c r="B83" s="249" t="s">
        <v>197</v>
      </c>
      <c r="C83" s="250"/>
      <c r="D83" s="250" t="s">
        <v>198</v>
      </c>
      <c r="E83" s="250"/>
      <c r="F83" s="250"/>
      <c r="G83" s="251"/>
    </row>
    <row r="84" spans="2:7" ht="19.5" customHeight="1">
      <c r="B84" s="249" t="s">
        <v>199</v>
      </c>
      <c r="C84" s="250"/>
      <c r="D84" s="250" t="s">
        <v>200</v>
      </c>
      <c r="E84" s="250"/>
      <c r="F84" s="250"/>
      <c r="G84" s="251"/>
    </row>
    <row r="85" spans="2:7" ht="19.5" customHeight="1">
      <c r="B85" s="249" t="s">
        <v>201</v>
      </c>
      <c r="C85" s="250"/>
      <c r="D85" s="250"/>
      <c r="E85" s="250"/>
      <c r="F85" s="250"/>
      <c r="G85" s="251"/>
    </row>
    <row r="86" spans="2:7" ht="19.5" customHeight="1">
      <c r="B86" s="249"/>
      <c r="C86" s="250" t="s">
        <v>202</v>
      </c>
      <c r="D86" s="250"/>
      <c r="E86" s="250"/>
      <c r="F86" s="250"/>
      <c r="G86" s="251"/>
    </row>
    <row r="87" spans="2:7" ht="19.5" customHeight="1">
      <c r="B87" s="249"/>
      <c r="C87" s="250" t="s">
        <v>203</v>
      </c>
      <c r="D87" s="250"/>
      <c r="E87" s="250"/>
      <c r="F87" s="250"/>
      <c r="G87" s="251"/>
    </row>
    <row r="88" spans="2:7" ht="19.5" customHeight="1">
      <c r="B88" s="249" t="s">
        <v>204</v>
      </c>
      <c r="C88" s="250"/>
      <c r="D88" s="250"/>
      <c r="E88" s="250"/>
      <c r="F88" s="250"/>
      <c r="G88" s="251"/>
    </row>
    <row r="89" spans="2:7" ht="19.5" customHeight="1">
      <c r="B89" s="249" t="s">
        <v>205</v>
      </c>
      <c r="C89" s="250" t="s">
        <v>206</v>
      </c>
      <c r="D89" s="250" t="s">
        <v>207</v>
      </c>
      <c r="E89" s="250"/>
      <c r="F89" s="250" t="s">
        <v>208</v>
      </c>
      <c r="G89" s="251" t="s">
        <v>209</v>
      </c>
    </row>
    <row r="90" spans="2:7" ht="19.5" customHeight="1">
      <c r="B90" s="249"/>
      <c r="C90" s="250" t="s">
        <v>210</v>
      </c>
      <c r="D90" s="250"/>
      <c r="E90" s="250"/>
      <c r="F90" s="250"/>
      <c r="G90" s="251"/>
    </row>
    <row r="91" spans="2:7" ht="19.5" customHeight="1" thickBot="1">
      <c r="B91" s="252" t="s">
        <v>211</v>
      </c>
      <c r="C91" s="253" t="s">
        <v>192</v>
      </c>
      <c r="D91" s="253" t="s">
        <v>212</v>
      </c>
      <c r="E91" s="253"/>
      <c r="F91" s="253" t="s">
        <v>195</v>
      </c>
      <c r="G91" s="254" t="s">
        <v>213</v>
      </c>
    </row>
    <row r="92" spans="2:7" ht="19.5" customHeight="1">
      <c r="B92" s="238"/>
      <c r="C92" s="238"/>
      <c r="D92" s="238"/>
      <c r="E92" s="238"/>
      <c r="F92" s="238"/>
      <c r="G92" s="238"/>
    </row>
    <row r="93" spans="2:7" ht="20.25" customHeight="1">
      <c r="B93" s="311" t="s">
        <v>214</v>
      </c>
    </row>
    <row r="94" spans="2:7" ht="20.25" customHeight="1">
      <c r="B94" s="238" t="s">
        <v>215</v>
      </c>
    </row>
    <row r="95" spans="2:7" ht="21" customHeight="1">
      <c r="B95" s="255" t="s">
        <v>1104</v>
      </c>
    </row>
    <row r="96" spans="2:7" ht="21" customHeight="1">
      <c r="B96" s="255"/>
    </row>
    <row r="97" spans="1:7" ht="29.25" customHeight="1">
      <c r="B97" s="255" t="s">
        <v>1105</v>
      </c>
    </row>
    <row r="98" spans="1:7" ht="22.5" customHeight="1">
      <c r="A98" s="238"/>
      <c r="B98" s="255"/>
    </row>
    <row r="99" spans="1:7" ht="20.25" customHeight="1">
      <c r="A99" s="202" t="s">
        <v>1106</v>
      </c>
      <c r="B99" s="255" t="s">
        <v>1195</v>
      </c>
    </row>
    <row r="100" spans="1:7" ht="20.25" customHeight="1">
      <c r="A100" s="311"/>
      <c r="B100" s="238"/>
    </row>
    <row r="101" spans="1:7" ht="46.5" customHeight="1">
      <c r="A101" s="237" t="s">
        <v>1322</v>
      </c>
      <c r="B101" s="332" t="s">
        <v>1196</v>
      </c>
      <c r="C101" s="332"/>
      <c r="D101" s="332"/>
      <c r="E101" s="332"/>
      <c r="F101" s="332"/>
      <c r="G101" s="332"/>
    </row>
    <row r="102" spans="1:7" ht="23.25" customHeight="1">
      <c r="A102" s="311"/>
      <c r="B102" s="340" t="s">
        <v>1197</v>
      </c>
      <c r="C102" s="340"/>
      <c r="D102" s="340"/>
      <c r="E102" s="340"/>
      <c r="F102" s="340"/>
      <c r="G102" s="340"/>
    </row>
    <row r="103" spans="1:7" ht="23.25" customHeight="1">
      <c r="B103" s="244" t="s">
        <v>1198</v>
      </c>
    </row>
    <row r="104" spans="1:7" ht="27.75" customHeight="1">
      <c r="B104" s="244" t="s">
        <v>1199</v>
      </c>
    </row>
    <row r="105" spans="1:7" ht="16.5" customHeight="1">
      <c r="B105" s="244" t="s">
        <v>1200</v>
      </c>
    </row>
    <row r="106" spans="1:7" ht="16.5" customHeight="1">
      <c r="B106" s="244" t="s">
        <v>1201</v>
      </c>
    </row>
    <row r="107" spans="1:7" ht="20.25" customHeight="1">
      <c r="B107" s="244" t="s">
        <v>1107</v>
      </c>
    </row>
    <row r="108" spans="1:7" ht="20.25" customHeight="1">
      <c r="B108" s="256" t="s">
        <v>1323</v>
      </c>
    </row>
    <row r="109" spans="1:7" ht="20.25" customHeight="1">
      <c r="B109" s="238" t="s">
        <v>1202</v>
      </c>
      <c r="D109" s="257"/>
    </row>
    <row r="110" spans="1:7" ht="20.25" customHeight="1">
      <c r="B110" s="333" t="s">
        <v>1300</v>
      </c>
      <c r="C110" s="333"/>
      <c r="D110" s="333"/>
      <c r="E110" s="333"/>
      <c r="F110" s="333"/>
      <c r="G110" s="333"/>
    </row>
    <row r="111" spans="1:7" ht="104.25" customHeight="1">
      <c r="B111" s="348" t="s">
        <v>1203</v>
      </c>
      <c r="C111" s="348"/>
      <c r="D111" s="348"/>
      <c r="E111" s="348"/>
      <c r="F111" s="348"/>
      <c r="G111" s="348"/>
    </row>
  </sheetData>
  <mergeCells count="29">
    <mergeCell ref="B111:G111"/>
    <mergeCell ref="F62:G62"/>
    <mergeCell ref="A6:G6"/>
    <mergeCell ref="A8:G8"/>
    <mergeCell ref="A10:G17"/>
    <mergeCell ref="A19:G19"/>
    <mergeCell ref="A20:G28"/>
    <mergeCell ref="B30:C30"/>
    <mergeCell ref="D30:E30"/>
    <mergeCell ref="B47:G47"/>
    <mergeCell ref="B50:G50"/>
    <mergeCell ref="B54:G54"/>
    <mergeCell ref="B56:G56"/>
    <mergeCell ref="F63:G63"/>
    <mergeCell ref="B74:G76"/>
    <mergeCell ref="A18:G18"/>
    <mergeCell ref="A1:E1"/>
    <mergeCell ref="A4:G4"/>
    <mergeCell ref="A2:G3"/>
    <mergeCell ref="A5:G5"/>
    <mergeCell ref="A7:G7"/>
    <mergeCell ref="B49:G49"/>
    <mergeCell ref="B101:G101"/>
    <mergeCell ref="B110:G110"/>
    <mergeCell ref="B77:D77"/>
    <mergeCell ref="E77:G77"/>
    <mergeCell ref="C79:G79"/>
    <mergeCell ref="B81:G81"/>
    <mergeCell ref="B102:G102"/>
  </mergeCells>
  <phoneticPr fontId="41"/>
  <pageMargins left="0.74803149606299213" right="0.74803149606299213" top="0.98425196850393704" bottom="0.98425196850393704" header="0.51181102362204722" footer="0.51181102362204722"/>
  <pageSetup paperSize="9" scale="79" firstPageNumber="9" fitToHeight="0" orientation="portrait" r:id="rId1"/>
  <headerFooter>
    <oddFooter>&amp;C&amp;P</oddFooter>
  </headerFooter>
  <rowBreaks count="2" manualBreakCount="2">
    <brk id="42" max="6" man="1"/>
    <brk id="84"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election activeCell="K17" sqref="K17"/>
    </sheetView>
  </sheetViews>
  <sheetFormatPr defaultRowHeight="13.5"/>
  <cols>
    <col min="1" max="1" width="9" style="102"/>
    <col min="2" max="2" width="108.5" style="102" customWidth="1"/>
    <col min="3" max="16384" width="9" style="102"/>
  </cols>
  <sheetData>
    <row r="2" spans="2:2" ht="24.75">
      <c r="B2" s="218" t="s">
        <v>1118</v>
      </c>
    </row>
    <row r="3" spans="2:2" ht="18.75">
      <c r="B3" s="219" t="s">
        <v>1119</v>
      </c>
    </row>
    <row r="4" spans="2:2" ht="18.75">
      <c r="B4" s="220"/>
    </row>
    <row r="13" spans="2:2" ht="37.5">
      <c r="B13" s="219" t="s">
        <v>1120</v>
      </c>
    </row>
    <row r="14" spans="2:2" ht="18.75">
      <c r="B14" s="220"/>
    </row>
    <row r="23" spans="2:2" ht="18.75">
      <c r="B23" s="219" t="s">
        <v>1121</v>
      </c>
    </row>
  </sheetData>
  <sheetProtection sheet="1" objects="1" scenarios="1" selectLockedCells="1" selectUnlockedCells="1"/>
  <phoneticPr fontId="4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election activeCell="M25" sqref="M25"/>
    </sheetView>
  </sheetViews>
  <sheetFormatPr defaultRowHeight="13.5"/>
  <sheetData>
    <row r="1" spans="1:1" ht="27">
      <c r="A1" s="216" t="s">
        <v>1115</v>
      </c>
    </row>
    <row r="3" spans="1:1" ht="18.75">
      <c r="A3" s="217" t="s">
        <v>1116</v>
      </c>
    </row>
    <row r="5" spans="1:1" ht="18.75">
      <c r="A5" s="217" t="s">
        <v>1117</v>
      </c>
    </row>
  </sheetData>
  <phoneticPr fontId="4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K34" sqref="K34"/>
    </sheetView>
  </sheetViews>
  <sheetFormatPr defaultRowHeight="13.5"/>
  <sheetData/>
  <sheetProtection selectLockedCells="1" selectUnlockedCells="1"/>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A14" sqref="A14"/>
    </sheetView>
  </sheetViews>
  <sheetFormatPr defaultColWidth="9" defaultRowHeight="13.5"/>
  <cols>
    <col min="1" max="1" width="13.875" style="185" bestFit="1" customWidth="1"/>
    <col min="2" max="2" width="5.125" style="185" bestFit="1" customWidth="1"/>
    <col min="3" max="3" width="5.875" style="185" bestFit="1" customWidth="1"/>
    <col min="4" max="4" width="3.625" style="185" customWidth="1"/>
    <col min="5" max="5" width="13.875" style="185" bestFit="1" customWidth="1"/>
    <col min="6" max="6" width="5.125" style="185" bestFit="1" customWidth="1"/>
    <col min="7" max="7" width="5.875" style="185" bestFit="1" customWidth="1"/>
    <col min="8" max="8" width="3.625" style="185" customWidth="1"/>
    <col min="9" max="9" width="12.625" style="185" bestFit="1" customWidth="1"/>
    <col min="10" max="10" width="5.125" style="185" bestFit="1" customWidth="1"/>
    <col min="11" max="11" width="5.875" style="185" bestFit="1" customWidth="1"/>
    <col min="12" max="12" width="3.625" style="185" customWidth="1"/>
    <col min="13" max="13" width="2.875" style="185" bestFit="1" customWidth="1"/>
    <col min="14" max="14" width="31.5" style="185" bestFit="1" customWidth="1"/>
    <col min="15" max="15" width="27.25" style="185" bestFit="1" customWidth="1"/>
    <col min="16" max="16384" width="9" style="185"/>
  </cols>
  <sheetData>
    <row r="1" spans="1:15">
      <c r="A1" s="546" t="s">
        <v>97</v>
      </c>
      <c r="B1" s="546"/>
      <c r="C1" s="546"/>
      <c r="D1"/>
      <c r="E1" s="546" t="s">
        <v>98</v>
      </c>
      <c r="F1" s="546"/>
      <c r="G1" s="546"/>
      <c r="H1"/>
      <c r="I1" s="546" t="s">
        <v>104</v>
      </c>
      <c r="J1" s="546"/>
      <c r="K1" s="546"/>
      <c r="O1" s="186"/>
    </row>
    <row r="2" spans="1:15">
      <c r="A2" s="546" t="s">
        <v>92</v>
      </c>
      <c r="B2" s="200" t="s">
        <v>92</v>
      </c>
      <c r="C2" s="200" t="s">
        <v>99</v>
      </c>
      <c r="D2"/>
      <c r="E2" s="546" t="s">
        <v>92</v>
      </c>
      <c r="F2" s="200" t="s">
        <v>92</v>
      </c>
      <c r="G2" s="200" t="s">
        <v>99</v>
      </c>
      <c r="H2"/>
      <c r="I2" s="546" t="s">
        <v>92</v>
      </c>
      <c r="J2" s="200" t="s">
        <v>92</v>
      </c>
      <c r="K2" s="200" t="s">
        <v>99</v>
      </c>
      <c r="N2" s="552" t="s">
        <v>108</v>
      </c>
      <c r="O2" s="552"/>
    </row>
    <row r="3" spans="1:15" ht="14.25" thickBot="1">
      <c r="A3" s="546"/>
      <c r="B3" s="200" t="s">
        <v>1063</v>
      </c>
      <c r="C3" s="200" t="s">
        <v>1064</v>
      </c>
      <c r="D3"/>
      <c r="E3" s="546"/>
      <c r="F3" s="200" t="s">
        <v>1063</v>
      </c>
      <c r="G3" s="200" t="s">
        <v>175</v>
      </c>
      <c r="H3"/>
      <c r="I3" s="546"/>
      <c r="J3" s="200" t="s">
        <v>1063</v>
      </c>
      <c r="K3" s="200" t="s">
        <v>1064</v>
      </c>
      <c r="N3" s="186"/>
      <c r="O3" s="186"/>
    </row>
    <row r="4" spans="1:15" ht="13.5" customHeight="1">
      <c r="A4" t="s">
        <v>1065</v>
      </c>
      <c r="B4" s="201">
        <v>1</v>
      </c>
      <c r="C4">
        <v>2</v>
      </c>
      <c r="D4"/>
      <c r="E4" t="s">
        <v>1066</v>
      </c>
      <c r="F4" s="201">
        <v>35</v>
      </c>
      <c r="G4">
        <v>2</v>
      </c>
      <c r="H4"/>
      <c r="I4" t="s">
        <v>1067</v>
      </c>
      <c r="J4" s="201">
        <v>17</v>
      </c>
      <c r="K4">
        <v>2</v>
      </c>
      <c r="M4" s="197" t="s">
        <v>106</v>
      </c>
      <c r="N4" s="63" t="s">
        <v>138</v>
      </c>
      <c r="O4" s="187" t="s">
        <v>138</v>
      </c>
    </row>
    <row r="5" spans="1:15">
      <c r="A5" t="s">
        <v>1068</v>
      </c>
      <c r="B5" s="201">
        <v>2</v>
      </c>
      <c r="C5">
        <v>2</v>
      </c>
      <c r="D5"/>
      <c r="E5" t="s">
        <v>1069</v>
      </c>
      <c r="F5" s="201">
        <v>36</v>
      </c>
      <c r="G5">
        <v>2</v>
      </c>
      <c r="H5"/>
      <c r="I5" t="s">
        <v>1070</v>
      </c>
      <c r="J5" s="201">
        <v>18</v>
      </c>
      <c r="K5">
        <v>2</v>
      </c>
      <c r="M5" s="198"/>
      <c r="N5" s="188" t="s">
        <v>140</v>
      </c>
      <c r="O5" s="189" t="s">
        <v>140</v>
      </c>
    </row>
    <row r="6" spans="1:15">
      <c r="A6" t="s">
        <v>1071</v>
      </c>
      <c r="B6" s="201">
        <v>3</v>
      </c>
      <c r="C6">
        <v>2</v>
      </c>
      <c r="D6"/>
      <c r="E6" t="s">
        <v>1072</v>
      </c>
      <c r="F6" s="201">
        <v>37</v>
      </c>
      <c r="G6">
        <v>2</v>
      </c>
      <c r="H6"/>
      <c r="I6" t="s">
        <v>1073</v>
      </c>
      <c r="J6" s="201">
        <v>51</v>
      </c>
      <c r="K6">
        <v>2</v>
      </c>
      <c r="M6" s="198"/>
      <c r="N6" s="188" t="s">
        <v>142</v>
      </c>
      <c r="O6" s="189" t="s">
        <v>142</v>
      </c>
    </row>
    <row r="7" spans="1:15">
      <c r="A7" t="s">
        <v>1160</v>
      </c>
      <c r="B7" s="201">
        <v>4</v>
      </c>
      <c r="C7">
        <v>2</v>
      </c>
      <c r="D7"/>
      <c r="E7" t="s">
        <v>1161</v>
      </c>
      <c r="F7" s="201">
        <v>38</v>
      </c>
      <c r="G7">
        <v>2</v>
      </c>
      <c r="H7"/>
      <c r="I7" t="s">
        <v>1074</v>
      </c>
      <c r="J7" s="201">
        <v>52</v>
      </c>
      <c r="K7">
        <v>2</v>
      </c>
      <c r="M7" s="198"/>
      <c r="N7" s="188" t="s">
        <v>144</v>
      </c>
      <c r="O7" s="189" t="s">
        <v>144</v>
      </c>
    </row>
    <row r="8" spans="1:15">
      <c r="A8" t="s">
        <v>1162</v>
      </c>
      <c r="B8" s="201">
        <v>5</v>
      </c>
      <c r="C8">
        <v>2</v>
      </c>
      <c r="D8"/>
      <c r="E8" t="s">
        <v>1163</v>
      </c>
      <c r="F8" s="201">
        <v>39</v>
      </c>
      <c r="G8">
        <v>2</v>
      </c>
      <c r="H8"/>
      <c r="I8"/>
      <c r="J8"/>
      <c r="K8"/>
      <c r="M8" s="198"/>
      <c r="N8" s="188" t="s">
        <v>146</v>
      </c>
      <c r="O8" s="189" t="s">
        <v>146</v>
      </c>
    </row>
    <row r="9" spans="1:15">
      <c r="A9" t="s">
        <v>1164</v>
      </c>
      <c r="B9" s="201">
        <v>6</v>
      </c>
      <c r="C9">
        <v>2</v>
      </c>
      <c r="D9"/>
      <c r="E9" t="s">
        <v>1165</v>
      </c>
      <c r="F9" s="201">
        <v>40</v>
      </c>
      <c r="G9">
        <v>2</v>
      </c>
      <c r="H9"/>
      <c r="I9"/>
      <c r="J9"/>
      <c r="K9"/>
      <c r="M9" s="198"/>
      <c r="N9" s="188" t="s">
        <v>148</v>
      </c>
      <c r="O9" s="189" t="s">
        <v>148</v>
      </c>
    </row>
    <row r="10" spans="1:15">
      <c r="A10" t="s">
        <v>1166</v>
      </c>
      <c r="B10" s="201">
        <v>7</v>
      </c>
      <c r="C10">
        <v>2</v>
      </c>
      <c r="D10"/>
      <c r="E10" t="s">
        <v>1167</v>
      </c>
      <c r="F10" s="201">
        <v>41</v>
      </c>
      <c r="G10">
        <v>2</v>
      </c>
      <c r="H10"/>
      <c r="I10"/>
      <c r="J10"/>
      <c r="K10"/>
      <c r="M10" s="198"/>
      <c r="N10" s="188" t="s">
        <v>177</v>
      </c>
      <c r="O10" s="189" t="s">
        <v>177</v>
      </c>
    </row>
    <row r="11" spans="1:15">
      <c r="A11" t="s">
        <v>1168</v>
      </c>
      <c r="B11" s="201">
        <v>8</v>
      </c>
      <c r="C11">
        <v>2</v>
      </c>
      <c r="D11"/>
      <c r="E11" t="s">
        <v>1169</v>
      </c>
      <c r="F11" s="201">
        <v>42</v>
      </c>
      <c r="G11">
        <v>2</v>
      </c>
      <c r="H11"/>
      <c r="I11"/>
      <c r="J11"/>
      <c r="K11"/>
      <c r="M11" s="198"/>
      <c r="N11" s="188" t="s">
        <v>150</v>
      </c>
      <c r="O11" s="189" t="s">
        <v>150</v>
      </c>
    </row>
    <row r="12" spans="1:15">
      <c r="A12" t="s">
        <v>1170</v>
      </c>
      <c r="B12" s="201">
        <v>9</v>
      </c>
      <c r="C12">
        <v>2</v>
      </c>
      <c r="D12"/>
      <c r="E12" t="s">
        <v>1171</v>
      </c>
      <c r="F12" s="201">
        <v>43</v>
      </c>
      <c r="G12">
        <v>2</v>
      </c>
      <c r="H12"/>
      <c r="I12"/>
      <c r="J12"/>
      <c r="K12"/>
      <c r="M12" s="198"/>
      <c r="N12" s="188" t="s">
        <v>152</v>
      </c>
      <c r="O12" s="189" t="s">
        <v>152</v>
      </c>
    </row>
    <row r="13" spans="1:15">
      <c r="A13" t="s">
        <v>1172</v>
      </c>
      <c r="B13" s="201">
        <v>10</v>
      </c>
      <c r="C13">
        <v>2</v>
      </c>
      <c r="D13"/>
      <c r="E13" t="s">
        <v>1173</v>
      </c>
      <c r="F13" s="201">
        <v>44</v>
      </c>
      <c r="G13">
        <v>2</v>
      </c>
      <c r="H13"/>
      <c r="I13"/>
      <c r="J13"/>
      <c r="K13"/>
      <c r="M13" s="198"/>
      <c r="N13" s="188" t="s">
        <v>153</v>
      </c>
      <c r="O13" s="189" t="s">
        <v>153</v>
      </c>
    </row>
    <row r="14" spans="1:15">
      <c r="A14" t="s">
        <v>1174</v>
      </c>
      <c r="B14" s="201">
        <v>11</v>
      </c>
      <c r="C14">
        <v>2</v>
      </c>
      <c r="D14"/>
      <c r="E14" t="s">
        <v>1175</v>
      </c>
      <c r="F14" s="201">
        <v>45</v>
      </c>
      <c r="G14">
        <v>2</v>
      </c>
      <c r="H14"/>
      <c r="I14"/>
      <c r="J14"/>
      <c r="K14"/>
      <c r="M14" s="198"/>
      <c r="N14" s="188" t="s">
        <v>155</v>
      </c>
      <c r="O14" s="189" t="s">
        <v>155</v>
      </c>
    </row>
    <row r="15" spans="1:15">
      <c r="A15" t="s">
        <v>1176</v>
      </c>
      <c r="B15" s="201">
        <v>12</v>
      </c>
      <c r="C15">
        <v>2</v>
      </c>
      <c r="D15"/>
      <c r="E15" t="s">
        <v>1177</v>
      </c>
      <c r="F15" s="201">
        <v>46</v>
      </c>
      <c r="G15">
        <v>2</v>
      </c>
      <c r="H15"/>
      <c r="I15"/>
      <c r="J15"/>
      <c r="K15"/>
      <c r="M15" s="198"/>
      <c r="N15" s="188" t="s">
        <v>157</v>
      </c>
      <c r="O15" s="189" t="s">
        <v>157</v>
      </c>
    </row>
    <row r="16" spans="1:15">
      <c r="A16" t="s">
        <v>1075</v>
      </c>
      <c r="B16" s="201">
        <v>13</v>
      </c>
      <c r="C16">
        <v>2</v>
      </c>
      <c r="D16"/>
      <c r="E16" t="s">
        <v>1178</v>
      </c>
      <c r="F16" s="201">
        <v>47</v>
      </c>
      <c r="G16">
        <v>2</v>
      </c>
      <c r="H16"/>
      <c r="I16"/>
      <c r="J16"/>
      <c r="K16"/>
      <c r="M16" s="198"/>
      <c r="N16" s="188" t="s">
        <v>159</v>
      </c>
      <c r="O16" s="189" t="s">
        <v>159</v>
      </c>
    </row>
    <row r="17" spans="1:15">
      <c r="A17" t="s">
        <v>1077</v>
      </c>
      <c r="B17" s="201">
        <v>14</v>
      </c>
      <c r="C17">
        <v>2</v>
      </c>
      <c r="D17"/>
      <c r="E17" t="s">
        <v>1076</v>
      </c>
      <c r="F17" s="201">
        <v>48</v>
      </c>
      <c r="G17">
        <v>2</v>
      </c>
      <c r="H17"/>
      <c r="I17"/>
      <c r="J17"/>
      <c r="K17"/>
      <c r="M17" s="198"/>
      <c r="N17" s="188" t="s">
        <v>161</v>
      </c>
      <c r="O17" s="189" t="s">
        <v>161</v>
      </c>
    </row>
    <row r="18" spans="1:15">
      <c r="A18" t="s">
        <v>1079</v>
      </c>
      <c r="B18" s="201">
        <v>19</v>
      </c>
      <c r="C18">
        <v>0</v>
      </c>
      <c r="D18"/>
      <c r="E18" t="s">
        <v>1078</v>
      </c>
      <c r="F18" s="201">
        <v>53</v>
      </c>
      <c r="G18">
        <v>0</v>
      </c>
      <c r="H18"/>
      <c r="I18"/>
      <c r="J18"/>
      <c r="K18"/>
      <c r="M18" s="198"/>
      <c r="N18" s="188" t="s">
        <v>163</v>
      </c>
      <c r="O18" s="189" t="s">
        <v>163</v>
      </c>
    </row>
    <row r="19" spans="1:15">
      <c r="A19" t="s">
        <v>1081</v>
      </c>
      <c r="B19" s="201">
        <v>20</v>
      </c>
      <c r="C19">
        <v>0</v>
      </c>
      <c r="D19"/>
      <c r="E19" t="s">
        <v>1080</v>
      </c>
      <c r="F19" s="201">
        <v>54</v>
      </c>
      <c r="G19">
        <v>0</v>
      </c>
      <c r="H19"/>
      <c r="I19"/>
      <c r="J19"/>
      <c r="K19"/>
      <c r="M19" s="198"/>
      <c r="N19" s="188" t="s">
        <v>165</v>
      </c>
      <c r="O19" s="189" t="s">
        <v>165</v>
      </c>
    </row>
    <row r="20" spans="1:15">
      <c r="A20" t="s">
        <v>1083</v>
      </c>
      <c r="B20" s="201">
        <v>21</v>
      </c>
      <c r="C20">
        <v>0</v>
      </c>
      <c r="D20"/>
      <c r="E20" t="s">
        <v>1082</v>
      </c>
      <c r="F20" s="201">
        <v>55</v>
      </c>
      <c r="G20">
        <v>0</v>
      </c>
      <c r="H20"/>
      <c r="I20"/>
      <c r="J20"/>
      <c r="K20"/>
      <c r="M20" s="198"/>
      <c r="N20" s="188" t="s">
        <v>167</v>
      </c>
      <c r="O20" s="189" t="s">
        <v>167</v>
      </c>
    </row>
    <row r="21" spans="1:15">
      <c r="A21" t="s">
        <v>1085</v>
      </c>
      <c r="B21" s="201">
        <v>22</v>
      </c>
      <c r="C21">
        <v>0</v>
      </c>
      <c r="D21"/>
      <c r="E21" t="s">
        <v>1084</v>
      </c>
      <c r="F21" s="201">
        <v>56</v>
      </c>
      <c r="G21">
        <v>0</v>
      </c>
      <c r="H21"/>
      <c r="I21"/>
      <c r="J21"/>
      <c r="K21"/>
      <c r="M21" s="198"/>
      <c r="N21" s="188" t="s">
        <v>169</v>
      </c>
      <c r="O21" s="189" t="s">
        <v>169</v>
      </c>
    </row>
    <row r="22" spans="1:15">
      <c r="A22" t="s">
        <v>1087</v>
      </c>
      <c r="B22" s="201">
        <v>23</v>
      </c>
      <c r="C22">
        <v>0</v>
      </c>
      <c r="D22"/>
      <c r="E22" t="s">
        <v>1086</v>
      </c>
      <c r="F22" s="201">
        <v>57</v>
      </c>
      <c r="G22">
        <v>0</v>
      </c>
      <c r="H22"/>
      <c r="I22"/>
      <c r="J22"/>
      <c r="K22"/>
      <c r="M22" s="198"/>
      <c r="N22" s="188" t="s">
        <v>171</v>
      </c>
      <c r="O22" s="189" t="s">
        <v>171</v>
      </c>
    </row>
    <row r="23" spans="1:15">
      <c r="A23" t="s">
        <v>1090</v>
      </c>
      <c r="B23" s="201">
        <v>33</v>
      </c>
      <c r="C23">
        <v>0</v>
      </c>
      <c r="D23"/>
      <c r="E23" t="s">
        <v>1089</v>
      </c>
      <c r="F23" s="201">
        <v>64</v>
      </c>
      <c r="G23">
        <v>0</v>
      </c>
      <c r="H23"/>
      <c r="I23"/>
      <c r="J23"/>
      <c r="K23"/>
      <c r="M23" s="198"/>
      <c r="N23" s="188"/>
      <c r="O23" s="189"/>
    </row>
    <row r="24" spans="1:15">
      <c r="A24" t="s">
        <v>1091</v>
      </c>
      <c r="B24" s="201">
        <v>34</v>
      </c>
      <c r="C24">
        <v>0</v>
      </c>
      <c r="D24"/>
      <c r="E24" t="s">
        <v>1088</v>
      </c>
      <c r="F24" s="201">
        <v>60</v>
      </c>
      <c r="G24">
        <v>0</v>
      </c>
      <c r="H24"/>
      <c r="I24"/>
      <c r="J24"/>
      <c r="K24"/>
      <c r="M24" s="198"/>
      <c r="N24" s="188"/>
      <c r="O24" s="189"/>
    </row>
    <row r="25" spans="1:15">
      <c r="D25"/>
      <c r="H25"/>
      <c r="I25"/>
      <c r="J25"/>
      <c r="K25"/>
      <c r="M25" s="198"/>
      <c r="N25" s="188"/>
      <c r="O25" s="189"/>
    </row>
    <row r="26" spans="1:15">
      <c r="D26"/>
      <c r="E26"/>
      <c r="F26"/>
      <c r="G26"/>
      <c r="H26"/>
      <c r="I26"/>
      <c r="J26"/>
      <c r="K26"/>
      <c r="M26" s="198"/>
      <c r="N26" s="188"/>
      <c r="O26" s="189"/>
    </row>
    <row r="27" spans="1:15">
      <c r="D27"/>
      <c r="E27"/>
      <c r="F27"/>
      <c r="G27"/>
      <c r="H27"/>
      <c r="I27"/>
      <c r="J27"/>
      <c r="K27"/>
      <c r="M27" s="198"/>
      <c r="N27" s="188"/>
      <c r="O27" s="189"/>
    </row>
    <row r="28" spans="1:15">
      <c r="D28"/>
      <c r="E28"/>
      <c r="F28"/>
      <c r="G28"/>
      <c r="H28"/>
      <c r="I28"/>
      <c r="J28"/>
      <c r="K28"/>
      <c r="M28" s="198"/>
      <c r="N28" s="188"/>
      <c r="O28" s="189"/>
    </row>
    <row r="29" spans="1:15" ht="14.25" thickBot="1">
      <c r="D29"/>
      <c r="E29"/>
      <c r="F29"/>
      <c r="G29"/>
      <c r="H29"/>
      <c r="I29"/>
      <c r="J29"/>
      <c r="K29"/>
      <c r="M29" s="199"/>
      <c r="N29" s="190"/>
      <c r="O29" s="191"/>
    </row>
    <row r="30" spans="1:15">
      <c r="D30"/>
      <c r="H30"/>
      <c r="I30"/>
      <c r="J30"/>
      <c r="K30"/>
      <c r="M30" s="192"/>
      <c r="N30" s="193"/>
      <c r="O30" s="194"/>
    </row>
    <row r="31" spans="1:15">
      <c r="D31"/>
      <c r="I31"/>
      <c r="J31"/>
      <c r="K31"/>
      <c r="M31" s="550" t="s">
        <v>107</v>
      </c>
      <c r="N31" s="188" t="s">
        <v>139</v>
      </c>
      <c r="O31" s="189" t="s">
        <v>139</v>
      </c>
    </row>
    <row r="32" spans="1:15">
      <c r="D32"/>
      <c r="I32"/>
      <c r="J32"/>
      <c r="K32"/>
      <c r="M32" s="550"/>
      <c r="N32" s="188" t="s">
        <v>141</v>
      </c>
      <c r="O32" s="189" t="s">
        <v>141</v>
      </c>
    </row>
    <row r="33" spans="9:15">
      <c r="I33"/>
      <c r="J33"/>
      <c r="K33"/>
      <c r="M33" s="550"/>
      <c r="N33" s="188" t="s">
        <v>143</v>
      </c>
      <c r="O33" s="189" t="s">
        <v>143</v>
      </c>
    </row>
    <row r="34" spans="9:15">
      <c r="I34"/>
      <c r="J34"/>
      <c r="K34"/>
      <c r="M34" s="550"/>
      <c r="N34" s="188" t="s">
        <v>145</v>
      </c>
      <c r="O34" s="189" t="s">
        <v>145</v>
      </c>
    </row>
    <row r="35" spans="9:15">
      <c r="I35"/>
      <c r="J35"/>
      <c r="K35"/>
      <c r="M35" s="550"/>
      <c r="N35" s="188" t="s">
        <v>147</v>
      </c>
      <c r="O35" s="189" t="s">
        <v>147</v>
      </c>
    </row>
    <row r="36" spans="9:15">
      <c r="M36" s="550"/>
      <c r="N36" s="188" t="s">
        <v>176</v>
      </c>
      <c r="O36" s="189" t="s">
        <v>176</v>
      </c>
    </row>
    <row r="37" spans="9:15">
      <c r="M37" s="550"/>
      <c r="N37" s="188" t="s">
        <v>149</v>
      </c>
      <c r="O37" s="189" t="s">
        <v>149</v>
      </c>
    </row>
    <row r="38" spans="9:15">
      <c r="M38" s="550"/>
      <c r="N38" s="188" t="s">
        <v>151</v>
      </c>
      <c r="O38" s="189" t="s">
        <v>151</v>
      </c>
    </row>
    <row r="39" spans="9:15">
      <c r="M39" s="550"/>
      <c r="N39" s="188" t="s">
        <v>182</v>
      </c>
      <c r="O39" s="189" t="s">
        <v>182</v>
      </c>
    </row>
    <row r="40" spans="9:15">
      <c r="M40" s="550"/>
      <c r="N40" s="188" t="s">
        <v>154</v>
      </c>
      <c r="O40" s="189" t="s">
        <v>154</v>
      </c>
    </row>
    <row r="41" spans="9:15">
      <c r="M41" s="550"/>
      <c r="N41" s="188" t="s">
        <v>156</v>
      </c>
      <c r="O41" s="189" t="s">
        <v>156</v>
      </c>
    </row>
    <row r="42" spans="9:15">
      <c r="M42" s="550"/>
      <c r="N42" s="188" t="s">
        <v>158</v>
      </c>
      <c r="O42" s="189" t="s">
        <v>158</v>
      </c>
    </row>
    <row r="43" spans="9:15">
      <c r="M43" s="550"/>
      <c r="N43" s="188" t="s">
        <v>160</v>
      </c>
      <c r="O43" s="189" t="s">
        <v>160</v>
      </c>
    </row>
    <row r="44" spans="9:15">
      <c r="M44" s="550"/>
      <c r="N44" s="188" t="s">
        <v>162</v>
      </c>
      <c r="O44" s="189" t="s">
        <v>162</v>
      </c>
    </row>
    <row r="45" spans="9:15">
      <c r="M45" s="550"/>
      <c r="N45" s="188" t="s">
        <v>164</v>
      </c>
      <c r="O45" s="189" t="s">
        <v>164</v>
      </c>
    </row>
    <row r="46" spans="9:15">
      <c r="M46" s="550"/>
      <c r="N46" s="195" t="s">
        <v>166</v>
      </c>
      <c r="O46" s="189" t="s">
        <v>166</v>
      </c>
    </row>
    <row r="47" spans="9:15">
      <c r="M47" s="550"/>
      <c r="N47" s="188" t="s">
        <v>168</v>
      </c>
      <c r="O47" s="189" t="s">
        <v>168</v>
      </c>
    </row>
    <row r="48" spans="9:15">
      <c r="M48" s="550"/>
      <c r="N48" s="188" t="s">
        <v>170</v>
      </c>
      <c r="O48" s="189" t="s">
        <v>170</v>
      </c>
    </row>
    <row r="49" spans="13:15">
      <c r="M49" s="550"/>
      <c r="N49" s="188"/>
      <c r="O49" s="189"/>
    </row>
    <row r="50" spans="13:15">
      <c r="M50" s="550"/>
      <c r="N50" s="188"/>
      <c r="O50" s="189"/>
    </row>
    <row r="51" spans="13:15" ht="14.25" thickBot="1">
      <c r="M51" s="551"/>
      <c r="N51" s="190"/>
      <c r="O51" s="191"/>
    </row>
  </sheetData>
  <sheetProtection selectLockedCells="1" selectUnlockedCells="1"/>
  <mergeCells count="8">
    <mergeCell ref="M31:M51"/>
    <mergeCell ref="N2:O2"/>
    <mergeCell ref="A1:C1"/>
    <mergeCell ref="E1:G1"/>
    <mergeCell ref="I1:K1"/>
    <mergeCell ref="A2:A3"/>
    <mergeCell ref="E2:E3"/>
    <mergeCell ref="I2:I3"/>
  </mergeCells>
  <phoneticPr fontId="41"/>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selection activeCell="E22" sqref="E22"/>
    </sheetView>
  </sheetViews>
  <sheetFormatPr defaultRowHeight="13.5"/>
  <cols>
    <col min="1" max="1" width="10.5" bestFit="1" customWidth="1"/>
    <col min="7" max="7" width="15.375" bestFit="1" customWidth="1"/>
    <col min="15" max="34" width="8.7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IF(E2="","",data_kyogisha!I2&amp;①団体情報入力!C$4+②選手情報入力!C11+10000000)</f>
        <v/>
      </c>
      <c r="B2" t="str">
        <f>IF(E2="","",①団体情報入力!$C$4)</f>
        <v/>
      </c>
      <c r="D2" t="str">
        <f>IF(E2="","",②選手情報入力!B$11)</f>
        <v/>
      </c>
      <c r="E2" t="str">
        <f>IF(②選手情報入力!C11="","",②選手情報入力!C11)</f>
        <v/>
      </c>
      <c r="F2" t="str">
        <f>IF(E2="","",②選手情報入力!D11)</f>
        <v/>
      </c>
      <c r="G2" t="str">
        <f>IF(E2="","",ASC(②選手情報入力!E11&amp;" "&amp;②選手情報入力!F11))</f>
        <v/>
      </c>
      <c r="H2" t="str">
        <f>IF(E2="","",F2)</f>
        <v/>
      </c>
      <c r="I2" t="str">
        <f>IF(E2="","",IF(②選手情報入力!G11="男",1,2))</f>
        <v/>
      </c>
      <c r="J2" t="str">
        <f>IF(E2="","",IF(②選手情報入力!H11="","",②選手情報入力!H11))</f>
        <v/>
      </c>
      <c r="M2" t="str">
        <f>IF(E2="","","愛知")</f>
        <v/>
      </c>
      <c r="O2" t="str">
        <f>IF(E2="","",IF(②選手情報入力!J11="","",IF(I2=1,VLOOKUP(②選手情報入力!J11,種目情報!$A$4:$B$27,2,FALSE),VLOOKUP(②選手情報入力!J11,種目情報!$E$4:$F$25,2,FALSE))))</f>
        <v/>
      </c>
      <c r="P2" t="str">
        <f>IF(E2="","",IF(②選手情報入力!K11="","",②選手情報入力!K11))</f>
        <v/>
      </c>
      <c r="Q2" s="30" t="str">
        <f>IF(E2="","",IF(②選手情報入力!I11="","",1))</f>
        <v/>
      </c>
      <c r="R2" t="str">
        <f>IF(E2="","",IF(②選手情報入力!J11="","",IF(I2=1,VLOOKUP(②選手情報入力!J11,種目情報!$A$4:$C$17,3,FALSE),VLOOKUP(②選手情報入力!J11,種目情報!$E$4:$G$30,3,FALSE))))</f>
        <v/>
      </c>
      <c r="S2" t="str">
        <f>IF(E2="","",IF(②選手情報入力!M11="","",IF(I2=1,VLOOKUP(②選手情報入力!M11,種目情報!$A$4:$B$17,2,FALSE),VLOOKUP(②選手情報入力!M11,種目情報!$E$4:$F$30,2,FALSE))))</f>
        <v/>
      </c>
      <c r="T2" t="str">
        <f>IF(E2="","",IF(②選手情報入力!N11="","",②選手情報入力!N11))</f>
        <v/>
      </c>
      <c r="U2" s="30" t="str">
        <f>IF(E2="","",IF(②選手情報入力!L11="","",1))</f>
        <v/>
      </c>
      <c r="V2" t="str">
        <f>IF(E2="","",IF(②選手情報入力!M11="","",IF(I2=1,VLOOKUP(②選手情報入力!M11,種目情報!$A$4:$C$17,3,FALSE),VLOOKUP(②選手情報入力!M11,種目情報!$E$4:$G$30,3,FALSE))))</f>
        <v/>
      </c>
      <c r="W2" t="str">
        <f>IF(E2="","",IF(②選手情報入力!P11="","",IF(I2=1,VLOOKUP(②選手情報入力!P11,種目情報!$A$4:$B$17,2,FALSE),VLOOKUP(②選手情報入力!P11,種目情報!$E$4:$F$30,2,FALSE))))</f>
        <v/>
      </c>
      <c r="X2" t="str">
        <f>IF(E2="","",IF(②選手情報入力!Q11="","",②選手情報入力!Q11))</f>
        <v/>
      </c>
      <c r="Y2" s="30" t="str">
        <f>IF(E2="","",IF(②選手情報入力!O11="","",1))</f>
        <v/>
      </c>
      <c r="Z2" t="str">
        <f>IF(E2="","",IF(②選手情報入力!P11="","",IF(I2=1,VLOOKUP(②選手情報入力!P11,種目情報!$A$4:$C$17,3,FALSE),VLOOKUP(②選手情報入力!P11,種目情報!$E$4:$G$30,3,FALSE))))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IF(E3="","",data_kyogisha!I3&amp;①団体情報入力!C$4+②選手情報入力!C12+10000000)</f>
        <v/>
      </c>
      <c r="B3" t="str">
        <f>IF(E3="","",①団体情報入力!$C$4)</f>
        <v/>
      </c>
      <c r="D3" t="str">
        <f>IF(E3="","",②選手情報入力!B$11)</f>
        <v/>
      </c>
      <c r="E3" t="str">
        <f>IF(②選手情報入力!C12="","",②選手情報入力!C12)</f>
        <v/>
      </c>
      <c r="F3" t="str">
        <f>IF(E3="","",②選手情報入力!D12)</f>
        <v/>
      </c>
      <c r="G3" t="str">
        <f>IF(E3="","",ASC(②選手情報入力!E12&amp;" "&amp;②選手情報入力!F12))</f>
        <v/>
      </c>
      <c r="H3" t="str">
        <f t="shared" ref="H3:H66" si="0">IF(E3="","",F3)</f>
        <v/>
      </c>
      <c r="I3" t="str">
        <f>IF(E3="","",IF(②選手情報入力!G12="男",1,2))</f>
        <v/>
      </c>
      <c r="J3" t="str">
        <f>IF(E3="","",IF(②選手情報入力!H12="","",②選手情報入力!H12))</f>
        <v/>
      </c>
      <c r="M3" t="str">
        <f t="shared" ref="M3:M66" si="1">IF(E3="","","愛知")</f>
        <v/>
      </c>
      <c r="O3" t="str">
        <f>IF(E3="","",IF(②選手情報入力!J12="","",IF(I3=1,VLOOKUP(②選手情報入力!J12,種目情報!$A$4:$B$27,2,FALSE),VLOOKUP(②選手情報入力!J12,種目情報!$E$4:$F$25,2,FALSE))))</f>
        <v/>
      </c>
      <c r="P3" t="str">
        <f>IF(E3="","",IF(②選手情報入力!K12="","",②選手情報入力!K12))</f>
        <v/>
      </c>
      <c r="Q3" s="30" t="str">
        <f>IF(E3="","",IF(②選手情報入力!I12="","",1))</f>
        <v/>
      </c>
      <c r="R3" t="str">
        <f>IF(E3="","",IF(②選手情報入力!J12="","",IF(I3=1,VLOOKUP(②選手情報入力!J12,種目情報!$A$4:$C$17,3,FALSE),VLOOKUP(②選手情報入力!J12,種目情報!$E$4:$G$30,3,FALSE))))</f>
        <v/>
      </c>
      <c r="S3" t="str">
        <f>IF(E3="","",IF(②選手情報入力!M12="","",IF(I3=1,VLOOKUP(②選手情報入力!M12,種目情報!$A$4:$B$17,2,FALSE),VLOOKUP(②選手情報入力!M12,種目情報!$E$4:$F$30,2,FALSE))))</f>
        <v/>
      </c>
      <c r="T3" t="str">
        <f>IF(E3="","",IF(②選手情報入力!N12="","",②選手情報入力!N12))</f>
        <v/>
      </c>
      <c r="U3" s="30" t="str">
        <f>IF(E3="","",IF(②選手情報入力!L12="","",1))</f>
        <v/>
      </c>
      <c r="V3" t="str">
        <f>IF(E3="","",IF(②選手情報入力!M12="","",IF(I3=1,VLOOKUP(②選手情報入力!M12,種目情報!$A$4:$C$17,3,FALSE),VLOOKUP(②選手情報入力!M12,種目情報!$E$4:$G$30,3,FALSE))))</f>
        <v/>
      </c>
      <c r="W3" t="str">
        <f>IF(E3="","",IF(②選手情報入力!P12="","",IF(I3=1,VLOOKUP(②選手情報入力!P12,種目情報!$A$4:$B$17,2,FALSE),VLOOKUP(②選手情報入力!P12,種目情報!$E$4:$F$30,2,FALSE))))</f>
        <v/>
      </c>
      <c r="X3" t="str">
        <f>IF(E3="","",IF(②選手情報入力!Q12="","",②選手情報入力!Q12))</f>
        <v/>
      </c>
      <c r="Y3" s="30" t="str">
        <f>IF(E3="","",IF(②選手情報入力!O12="","",1))</f>
        <v/>
      </c>
      <c r="Z3" t="str">
        <f>IF(E3="","",IF(②選手情報入力!P12="","",IF(I3=1,VLOOKUP(②選手情報入力!P12,種目情報!$A$4:$C$17,3,FALSE),VLOOKUP(②選手情報入力!P12,種目情報!$E$4:$G$30,3,FALSE))))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IF(E4="","",data_kyogisha!I4&amp;①団体情報入力!C$4+②選手情報入力!C13+10000000)</f>
        <v/>
      </c>
      <c r="B4" t="str">
        <f>IF(E4="","",①団体情報入力!$C$4)</f>
        <v/>
      </c>
      <c r="D4" t="str">
        <f>IF(E4="","",②選手情報入力!B$11)</f>
        <v/>
      </c>
      <c r="E4" t="str">
        <f>IF(②選手情報入力!C13="","",②選手情報入力!C13)</f>
        <v/>
      </c>
      <c r="F4" t="str">
        <f>IF(E4="","",②選手情報入力!D13)</f>
        <v/>
      </c>
      <c r="G4" t="str">
        <f>IF(E4="","",ASC(②選手情報入力!E13&amp;" "&amp;②選手情報入力!F13))</f>
        <v/>
      </c>
      <c r="H4" t="str">
        <f t="shared" si="0"/>
        <v/>
      </c>
      <c r="I4" t="str">
        <f>IF(E4="","",IF(②選手情報入力!G13="男",1,2))</f>
        <v/>
      </c>
      <c r="J4" t="str">
        <f>IF(E4="","",IF(②選手情報入力!H13="","",②選手情報入力!H13))</f>
        <v/>
      </c>
      <c r="M4" t="str">
        <f t="shared" si="1"/>
        <v/>
      </c>
      <c r="O4" t="str">
        <f>IF(E4="","",IF(②選手情報入力!J13="","",IF(I4=1,VLOOKUP(②選手情報入力!J13,種目情報!$A$4:$B$27,2,FALSE),VLOOKUP(②選手情報入力!J13,種目情報!$E$4:$F$25,2,FALSE))))</f>
        <v/>
      </c>
      <c r="P4" t="str">
        <f>IF(E4="","",IF(②選手情報入力!K13="","",②選手情報入力!K13))</f>
        <v/>
      </c>
      <c r="Q4" s="30" t="str">
        <f>IF(E4="","",IF(②選手情報入力!I13="","",1))</f>
        <v/>
      </c>
      <c r="R4" t="str">
        <f>IF(E4="","",IF(②選手情報入力!J13="","",IF(I4=1,VLOOKUP(②選手情報入力!J13,種目情報!$A$4:$C$17,3,FALSE),VLOOKUP(②選手情報入力!J13,種目情報!$E$4:$G$30,3,FALSE))))</f>
        <v/>
      </c>
      <c r="S4" t="str">
        <f>IF(E4="","",IF(②選手情報入力!M13="","",IF(I4=1,VLOOKUP(②選手情報入力!M13,種目情報!$A$4:$B$17,2,FALSE),VLOOKUP(②選手情報入力!M13,種目情報!$E$4:$F$30,2,FALSE))))</f>
        <v/>
      </c>
      <c r="T4" t="str">
        <f>IF(E4="","",IF(②選手情報入力!N13="","",②選手情報入力!N13))</f>
        <v/>
      </c>
      <c r="U4" s="30" t="str">
        <f>IF(E4="","",IF(②選手情報入力!L13="","",1))</f>
        <v/>
      </c>
      <c r="V4" t="str">
        <f>IF(E4="","",IF(②選手情報入力!M13="","",IF(I4=1,VLOOKUP(②選手情報入力!M13,種目情報!$A$4:$C$17,3,FALSE),VLOOKUP(②選手情報入力!M13,種目情報!$E$4:$G$30,3,FALSE))))</f>
        <v/>
      </c>
      <c r="W4" t="str">
        <f>IF(E4="","",IF(②選手情報入力!P13="","",IF(I4=1,VLOOKUP(②選手情報入力!P13,種目情報!$A$4:$B$17,2,FALSE),VLOOKUP(②選手情報入力!P13,種目情報!$E$4:$F$30,2,FALSE))))</f>
        <v/>
      </c>
      <c r="X4" t="str">
        <f>IF(E4="","",IF(②選手情報入力!Q13="","",②選手情報入力!Q13))</f>
        <v/>
      </c>
      <c r="Y4" s="30" t="str">
        <f>IF(E4="","",IF(②選手情報入力!O13="","",1))</f>
        <v/>
      </c>
      <c r="Z4" t="str">
        <f>IF(E4="","",IF(②選手情報入力!P13="","",IF(I4=1,VLOOKUP(②選手情報入力!P13,種目情報!$A$4:$C$17,3,FALSE),VLOOKUP(②選手情報入力!P13,種目情報!$E$4:$G$30,3,FALSE))))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IF(E5="","",data_kyogisha!I5&amp;①団体情報入力!C$4+②選手情報入力!C14+10000000)</f>
        <v/>
      </c>
      <c r="B5" t="str">
        <f>IF(E5="","",①団体情報入力!$C$4)</f>
        <v/>
      </c>
      <c r="D5" t="str">
        <f>IF(E5="","",②選手情報入力!B$11)</f>
        <v/>
      </c>
      <c r="E5" t="str">
        <f>IF(②選手情報入力!C14="","",②選手情報入力!C14)</f>
        <v/>
      </c>
      <c r="F5" t="str">
        <f>IF(E5="","",②選手情報入力!D14)</f>
        <v/>
      </c>
      <c r="G5" t="str">
        <f>IF(E5="","",ASC(②選手情報入力!E14&amp;" "&amp;②選手情報入力!F14))</f>
        <v/>
      </c>
      <c r="H5" t="str">
        <f t="shared" si="0"/>
        <v/>
      </c>
      <c r="I5" t="str">
        <f>IF(E5="","",IF(②選手情報入力!G14="男",1,2))</f>
        <v/>
      </c>
      <c r="J5" t="str">
        <f>IF(E5="","",IF(②選手情報入力!H14="","",②選手情報入力!H14))</f>
        <v/>
      </c>
      <c r="M5" t="str">
        <f t="shared" si="1"/>
        <v/>
      </c>
      <c r="O5" t="str">
        <f>IF(E5="","",IF(②選手情報入力!J14="","",IF(I5=1,VLOOKUP(②選手情報入力!J14,種目情報!$A$4:$B$27,2,FALSE),VLOOKUP(②選手情報入力!J14,種目情報!$E$4:$F$25,2,FALSE))))</f>
        <v/>
      </c>
      <c r="P5" t="str">
        <f>IF(E5="","",IF(②選手情報入力!K14="","",②選手情報入力!K14))</f>
        <v/>
      </c>
      <c r="Q5" s="30" t="str">
        <f>IF(E5="","",IF(②選手情報入力!I14="","",1))</f>
        <v/>
      </c>
      <c r="R5" t="str">
        <f>IF(E5="","",IF(②選手情報入力!J14="","",IF(I5=1,VLOOKUP(②選手情報入力!J14,種目情報!$A$4:$C$17,3,FALSE),VLOOKUP(②選手情報入力!J14,種目情報!$E$4:$G$30,3,FALSE))))</f>
        <v/>
      </c>
      <c r="S5" t="str">
        <f>IF(E5="","",IF(②選手情報入力!M14="","",IF(I5=1,VLOOKUP(②選手情報入力!M14,種目情報!$A$4:$B$17,2,FALSE),VLOOKUP(②選手情報入力!M14,種目情報!$E$4:$F$30,2,FALSE))))</f>
        <v/>
      </c>
      <c r="T5" t="str">
        <f>IF(E5="","",IF(②選手情報入力!N14="","",②選手情報入力!N14))</f>
        <v/>
      </c>
      <c r="U5" s="30" t="str">
        <f>IF(E5="","",IF(②選手情報入力!L14="","",1))</f>
        <v/>
      </c>
      <c r="V5" t="str">
        <f>IF(E5="","",IF(②選手情報入力!M14="","",IF(I5=1,VLOOKUP(②選手情報入力!M14,種目情報!$A$4:$C$17,3,FALSE),VLOOKUP(②選手情報入力!M14,種目情報!$E$4:$G$30,3,FALSE))))</f>
        <v/>
      </c>
      <c r="W5" t="str">
        <f>IF(E5="","",IF(②選手情報入力!P14="","",IF(I5=1,VLOOKUP(②選手情報入力!P14,種目情報!$A$4:$B$17,2,FALSE),VLOOKUP(②選手情報入力!P14,種目情報!$E$4:$F$30,2,FALSE))))</f>
        <v/>
      </c>
      <c r="X5" t="str">
        <f>IF(E5="","",IF(②選手情報入力!Q14="","",②選手情報入力!Q14))</f>
        <v/>
      </c>
      <c r="Y5" s="30" t="str">
        <f>IF(E5="","",IF(②選手情報入力!O14="","",1))</f>
        <v/>
      </c>
      <c r="Z5" t="str">
        <f>IF(E5="","",IF(②選手情報入力!P14="","",IF(I5=1,VLOOKUP(②選手情報入力!P14,種目情報!$A$4:$C$17,3,FALSE),VLOOKUP(②選手情報入力!P14,種目情報!$E$4:$G$30,3,FALSE))))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IF(E6="","",data_kyogisha!I6&amp;①団体情報入力!C$4+②選手情報入力!C15+10000000)</f>
        <v/>
      </c>
      <c r="B6" t="str">
        <f>IF(E6="","",①団体情報入力!$C$4)</f>
        <v/>
      </c>
      <c r="D6" t="str">
        <f>IF(E6="","",②選手情報入力!B$11)</f>
        <v/>
      </c>
      <c r="E6" t="str">
        <f>IF(②選手情報入力!C15="","",②選手情報入力!C15)</f>
        <v/>
      </c>
      <c r="F6" t="str">
        <f>IF(E6="","",②選手情報入力!D15)</f>
        <v/>
      </c>
      <c r="G6" t="str">
        <f>IF(E6="","",ASC(②選手情報入力!E15&amp;" "&amp;②選手情報入力!F15))</f>
        <v/>
      </c>
      <c r="H6" t="str">
        <f t="shared" si="0"/>
        <v/>
      </c>
      <c r="I6" t="str">
        <f>IF(E6="","",IF(②選手情報入力!G15="男",1,2))</f>
        <v/>
      </c>
      <c r="J6" t="str">
        <f>IF(E6="","",IF(②選手情報入力!H15="","",②選手情報入力!H15))</f>
        <v/>
      </c>
      <c r="M6" t="str">
        <f t="shared" si="1"/>
        <v/>
      </c>
      <c r="O6" t="str">
        <f>IF(E6="","",IF(②選手情報入力!J15="","",IF(I6=1,VLOOKUP(②選手情報入力!J15,種目情報!$A$4:$B$27,2,FALSE),VLOOKUP(②選手情報入力!J15,種目情報!$E$4:$F$25,2,FALSE))))</f>
        <v/>
      </c>
      <c r="P6" t="str">
        <f>IF(E6="","",IF(②選手情報入力!K15="","",②選手情報入力!K15))</f>
        <v/>
      </c>
      <c r="Q6" s="30" t="str">
        <f>IF(E6="","",IF(②選手情報入力!I15="","",1))</f>
        <v/>
      </c>
      <c r="R6" t="str">
        <f>IF(E6="","",IF(②選手情報入力!J15="","",IF(I6=1,VLOOKUP(②選手情報入力!J15,種目情報!$A$4:$C$17,3,FALSE),VLOOKUP(②選手情報入力!J15,種目情報!$E$4:$G$30,3,FALSE))))</f>
        <v/>
      </c>
      <c r="S6" t="str">
        <f>IF(E6="","",IF(②選手情報入力!M15="","",IF(I6=1,VLOOKUP(②選手情報入力!M15,種目情報!$A$4:$B$17,2,FALSE),VLOOKUP(②選手情報入力!M15,種目情報!$E$4:$F$30,2,FALSE))))</f>
        <v/>
      </c>
      <c r="T6" t="str">
        <f>IF(E6="","",IF(②選手情報入力!N15="","",②選手情報入力!N15))</f>
        <v/>
      </c>
      <c r="U6" s="30" t="str">
        <f>IF(E6="","",IF(②選手情報入力!L15="","",1))</f>
        <v/>
      </c>
      <c r="V6" t="str">
        <f>IF(E6="","",IF(②選手情報入力!M15="","",IF(I6=1,VLOOKUP(②選手情報入力!M15,種目情報!$A$4:$C$17,3,FALSE),VLOOKUP(②選手情報入力!M15,種目情報!$E$4:$G$30,3,FALSE))))</f>
        <v/>
      </c>
      <c r="W6" t="str">
        <f>IF(E6="","",IF(②選手情報入力!P15="","",IF(I6=1,VLOOKUP(②選手情報入力!P15,種目情報!$A$4:$B$17,2,FALSE),VLOOKUP(②選手情報入力!P15,種目情報!$E$4:$F$30,2,FALSE))))</f>
        <v/>
      </c>
      <c r="X6" t="str">
        <f>IF(E6="","",IF(②選手情報入力!Q15="","",②選手情報入力!Q15))</f>
        <v/>
      </c>
      <c r="Y6" s="30" t="str">
        <f>IF(E6="","",IF(②選手情報入力!O15="","",1))</f>
        <v/>
      </c>
      <c r="Z6" t="str">
        <f>IF(E6="","",IF(②選手情報入力!P15="","",IF(I6=1,VLOOKUP(②選手情報入力!P15,種目情報!$A$4:$C$17,3,FALSE),VLOOKUP(②選手情報入力!P15,種目情報!$E$4:$G$30,3,FALSE))))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IF(E7="","",data_kyogisha!I7&amp;①団体情報入力!C$4+②選手情報入力!C16+10000000)</f>
        <v/>
      </c>
      <c r="B7" t="str">
        <f>IF(E7="","",①団体情報入力!$C$4)</f>
        <v/>
      </c>
      <c r="D7" t="str">
        <f>IF(E7="","",②選手情報入力!B$11)</f>
        <v/>
      </c>
      <c r="E7" t="str">
        <f>IF(②選手情報入力!C16="","",②選手情報入力!C16)</f>
        <v/>
      </c>
      <c r="F7" t="str">
        <f>IF(E7="","",②選手情報入力!D16)</f>
        <v/>
      </c>
      <c r="G7" t="str">
        <f>IF(E7="","",ASC(②選手情報入力!E16&amp;" "&amp;②選手情報入力!F16))</f>
        <v/>
      </c>
      <c r="H7" t="str">
        <f t="shared" si="0"/>
        <v/>
      </c>
      <c r="I7" t="str">
        <f>IF(E7="","",IF(②選手情報入力!G16="男",1,2))</f>
        <v/>
      </c>
      <c r="J7" t="str">
        <f>IF(E7="","",IF(②選手情報入力!H16="","",②選手情報入力!H16))</f>
        <v/>
      </c>
      <c r="M7" t="str">
        <f t="shared" si="1"/>
        <v/>
      </c>
      <c r="O7" t="str">
        <f>IF(E7="","",IF(②選手情報入力!J16="","",IF(I7=1,VLOOKUP(②選手情報入力!J16,種目情報!$A$4:$B$27,2,FALSE),VLOOKUP(②選手情報入力!J16,種目情報!$E$4:$F$25,2,FALSE))))</f>
        <v/>
      </c>
      <c r="P7" t="str">
        <f>IF(E7="","",IF(②選手情報入力!K16="","",②選手情報入力!K16))</f>
        <v/>
      </c>
      <c r="Q7" s="30" t="str">
        <f>IF(E7="","",IF(②選手情報入力!I16="","",1))</f>
        <v/>
      </c>
      <c r="R7" t="str">
        <f>IF(E7="","",IF(②選手情報入力!J16="","",IF(I7=1,VLOOKUP(②選手情報入力!J16,種目情報!$A$4:$C$17,3,FALSE),VLOOKUP(②選手情報入力!J16,種目情報!$E$4:$G$30,3,FALSE))))</f>
        <v/>
      </c>
      <c r="S7" t="str">
        <f>IF(E7="","",IF(②選手情報入力!M16="","",IF(I7=1,VLOOKUP(②選手情報入力!M16,種目情報!$A$4:$B$17,2,FALSE),VLOOKUP(②選手情報入力!M16,種目情報!$E$4:$F$30,2,FALSE))))</f>
        <v/>
      </c>
      <c r="T7" t="str">
        <f>IF(E7="","",IF(②選手情報入力!N16="","",②選手情報入力!N16))</f>
        <v/>
      </c>
      <c r="U7" s="30" t="str">
        <f>IF(E7="","",IF(②選手情報入力!L16="","",1))</f>
        <v/>
      </c>
      <c r="V7" t="str">
        <f>IF(E7="","",IF(②選手情報入力!M16="","",IF(I7=1,VLOOKUP(②選手情報入力!M16,種目情報!$A$4:$C$17,3,FALSE),VLOOKUP(②選手情報入力!M16,種目情報!$E$4:$G$30,3,FALSE))))</f>
        <v/>
      </c>
      <c r="W7" t="str">
        <f>IF(E7="","",IF(②選手情報入力!P16="","",IF(I7=1,VLOOKUP(②選手情報入力!P16,種目情報!$A$4:$B$17,2,FALSE),VLOOKUP(②選手情報入力!P16,種目情報!$E$4:$F$30,2,FALSE))))</f>
        <v/>
      </c>
      <c r="X7" t="str">
        <f>IF(E7="","",IF(②選手情報入力!Q16="","",②選手情報入力!Q16))</f>
        <v/>
      </c>
      <c r="Y7" s="30" t="str">
        <f>IF(E7="","",IF(②選手情報入力!O16="","",1))</f>
        <v/>
      </c>
      <c r="Z7" t="str">
        <f>IF(E7="","",IF(②選手情報入力!P16="","",IF(I7=1,VLOOKUP(②選手情報入力!P16,種目情報!$A$4:$C$17,3,FALSE),VLOOKUP(②選手情報入力!P16,種目情報!$E$4:$G$30,3,FALSE))))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IF(E8="","",data_kyogisha!I8&amp;①団体情報入力!C$4+②選手情報入力!C17+10000000)</f>
        <v/>
      </c>
      <c r="B8" t="str">
        <f>IF(E8="","",①団体情報入力!$C$4)</f>
        <v/>
      </c>
      <c r="D8" t="str">
        <f>IF(E8="","",②選手情報入力!B$11)</f>
        <v/>
      </c>
      <c r="E8" t="str">
        <f>IF(②選手情報入力!C17="","",②選手情報入力!C17)</f>
        <v/>
      </c>
      <c r="F8" t="str">
        <f>IF(E8="","",②選手情報入力!D17)</f>
        <v/>
      </c>
      <c r="G8" t="str">
        <f>IF(E8="","",ASC(②選手情報入力!E17&amp;" "&amp;②選手情報入力!F17))</f>
        <v/>
      </c>
      <c r="H8" t="str">
        <f t="shared" si="0"/>
        <v/>
      </c>
      <c r="I8" t="str">
        <f>IF(E8="","",IF(②選手情報入力!G17="男",1,2))</f>
        <v/>
      </c>
      <c r="J8" t="str">
        <f>IF(E8="","",IF(②選手情報入力!H17="","",②選手情報入力!H17))</f>
        <v/>
      </c>
      <c r="M8" t="str">
        <f t="shared" si="1"/>
        <v/>
      </c>
      <c r="O8" t="str">
        <f>IF(E8="","",IF(②選手情報入力!J17="","",IF(I8=1,VLOOKUP(②選手情報入力!J17,種目情報!$A$4:$B$27,2,FALSE),VLOOKUP(②選手情報入力!J17,種目情報!$E$4:$F$25,2,FALSE))))</f>
        <v/>
      </c>
      <c r="P8" t="str">
        <f>IF(E8="","",IF(②選手情報入力!K17="","",②選手情報入力!K17))</f>
        <v/>
      </c>
      <c r="Q8" s="30" t="str">
        <f>IF(E8="","",IF(②選手情報入力!I17="","",1))</f>
        <v/>
      </c>
      <c r="R8" t="str">
        <f>IF(E8="","",IF(②選手情報入力!J17="","",IF(I8=1,VLOOKUP(②選手情報入力!J17,種目情報!$A$4:$C$17,3,FALSE),VLOOKUP(②選手情報入力!J17,種目情報!$E$4:$G$30,3,FALSE))))</f>
        <v/>
      </c>
      <c r="S8" t="str">
        <f>IF(E8="","",IF(②選手情報入力!M17="","",IF(I8=1,VLOOKUP(②選手情報入力!M17,種目情報!$A$4:$B$17,2,FALSE),VLOOKUP(②選手情報入力!M17,種目情報!$E$4:$F$30,2,FALSE))))</f>
        <v/>
      </c>
      <c r="T8" t="str">
        <f>IF(E8="","",IF(②選手情報入力!N17="","",②選手情報入力!N17))</f>
        <v/>
      </c>
      <c r="U8" s="30" t="str">
        <f>IF(E8="","",IF(②選手情報入力!L17="","",1))</f>
        <v/>
      </c>
      <c r="V8" t="str">
        <f>IF(E8="","",IF(②選手情報入力!M17="","",IF(I8=1,VLOOKUP(②選手情報入力!M17,種目情報!$A$4:$C$17,3,FALSE),VLOOKUP(②選手情報入力!M17,種目情報!$E$4:$G$30,3,FALSE))))</f>
        <v/>
      </c>
      <c r="W8" t="str">
        <f>IF(E8="","",IF(②選手情報入力!P17="","",IF(I8=1,VLOOKUP(②選手情報入力!P17,種目情報!$A$4:$B$17,2,FALSE),VLOOKUP(②選手情報入力!P17,種目情報!$E$4:$F$30,2,FALSE))))</f>
        <v/>
      </c>
      <c r="X8" t="str">
        <f>IF(E8="","",IF(②選手情報入力!Q17="","",②選手情報入力!Q17))</f>
        <v/>
      </c>
      <c r="Y8" s="30" t="str">
        <f>IF(E8="","",IF(②選手情報入力!O17="","",1))</f>
        <v/>
      </c>
      <c r="Z8" t="str">
        <f>IF(E8="","",IF(②選手情報入力!P17="","",IF(I8=1,VLOOKUP(②選手情報入力!P17,種目情報!$A$4:$C$17,3,FALSE),VLOOKUP(②選手情報入力!P17,種目情報!$E$4:$G$30,3,FALSE))))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IF(E9="","",data_kyogisha!I9&amp;①団体情報入力!C$4+②選手情報入力!C18+10000000)</f>
        <v/>
      </c>
      <c r="B9" t="str">
        <f>IF(E9="","",①団体情報入力!$C$4)</f>
        <v/>
      </c>
      <c r="D9" t="str">
        <f>IF(E9="","",②選手情報入力!B$11)</f>
        <v/>
      </c>
      <c r="E9" t="str">
        <f>IF(②選手情報入力!C18="","",②選手情報入力!C18)</f>
        <v/>
      </c>
      <c r="F9" t="str">
        <f>IF(E9="","",②選手情報入力!D18)</f>
        <v/>
      </c>
      <c r="G9" t="str">
        <f>IF(E9="","",ASC(②選手情報入力!E18&amp;" "&amp;②選手情報入力!F18))</f>
        <v/>
      </c>
      <c r="H9" t="str">
        <f t="shared" si="0"/>
        <v/>
      </c>
      <c r="I9" t="str">
        <f>IF(E9="","",IF(②選手情報入力!G18="男",1,2))</f>
        <v/>
      </c>
      <c r="J9" t="str">
        <f>IF(E9="","",IF(②選手情報入力!H18="","",②選手情報入力!H18))</f>
        <v/>
      </c>
      <c r="M9" t="str">
        <f t="shared" si="1"/>
        <v/>
      </c>
      <c r="O9" t="str">
        <f>IF(E9="","",IF(②選手情報入力!J18="","",IF(I9=1,VLOOKUP(②選手情報入力!J18,種目情報!$A$4:$B$27,2,FALSE),VLOOKUP(②選手情報入力!J18,種目情報!$E$4:$F$25,2,FALSE))))</f>
        <v/>
      </c>
      <c r="P9" t="str">
        <f>IF(E9="","",IF(②選手情報入力!K18="","",②選手情報入力!K18))</f>
        <v/>
      </c>
      <c r="Q9" s="30" t="str">
        <f>IF(E9="","",IF(②選手情報入力!I18="","",1))</f>
        <v/>
      </c>
      <c r="R9" t="str">
        <f>IF(E9="","",IF(②選手情報入力!J18="","",IF(I9=1,VLOOKUP(②選手情報入力!J18,種目情報!$A$4:$C$17,3,FALSE),VLOOKUP(②選手情報入力!J18,種目情報!$E$4:$G$30,3,FALSE))))</f>
        <v/>
      </c>
      <c r="S9" t="str">
        <f>IF(E9="","",IF(②選手情報入力!M18="","",IF(I9=1,VLOOKUP(②選手情報入力!M18,種目情報!$A$4:$B$17,2,FALSE),VLOOKUP(②選手情報入力!M18,種目情報!$E$4:$F$30,2,FALSE))))</f>
        <v/>
      </c>
      <c r="T9" t="str">
        <f>IF(E9="","",IF(②選手情報入力!N18="","",②選手情報入力!N18))</f>
        <v/>
      </c>
      <c r="U9" s="30" t="str">
        <f>IF(E9="","",IF(②選手情報入力!L18="","",1))</f>
        <v/>
      </c>
      <c r="V9" t="str">
        <f>IF(E9="","",IF(②選手情報入力!M18="","",IF(I9=1,VLOOKUP(②選手情報入力!M18,種目情報!$A$4:$C$17,3,FALSE),VLOOKUP(②選手情報入力!M18,種目情報!$E$4:$G$30,3,FALSE))))</f>
        <v/>
      </c>
      <c r="W9" t="str">
        <f>IF(E9="","",IF(②選手情報入力!P18="","",IF(I9=1,VLOOKUP(②選手情報入力!P18,種目情報!$A$4:$B$17,2,FALSE),VLOOKUP(②選手情報入力!P18,種目情報!$E$4:$F$30,2,FALSE))))</f>
        <v/>
      </c>
      <c r="X9" t="str">
        <f>IF(E9="","",IF(②選手情報入力!Q18="","",②選手情報入力!Q18))</f>
        <v/>
      </c>
      <c r="Y9" s="30" t="str">
        <f>IF(E9="","",IF(②選手情報入力!O18="","",1))</f>
        <v/>
      </c>
      <c r="Z9" t="str">
        <f>IF(E9="","",IF(②選手情報入力!P18="","",IF(I9=1,VLOOKUP(②選手情報入力!P18,種目情報!$A$4:$C$17,3,FALSE),VLOOKUP(②選手情報入力!P18,種目情報!$E$4:$G$30,3,FALSE))))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IF(E10="","",data_kyogisha!I10&amp;①団体情報入力!C$4+②選手情報入力!C19+10000000)</f>
        <v/>
      </c>
      <c r="B10" t="str">
        <f>IF(E10="","",①団体情報入力!$C$4)</f>
        <v/>
      </c>
      <c r="D10" t="str">
        <f>IF(E10="","",②選手情報入力!B$11)</f>
        <v/>
      </c>
      <c r="E10" t="str">
        <f>IF(②選手情報入力!C19="","",②選手情報入力!C19)</f>
        <v/>
      </c>
      <c r="F10" t="str">
        <f>IF(E10="","",②選手情報入力!D19)</f>
        <v/>
      </c>
      <c r="G10" t="str">
        <f>IF(E10="","",ASC(②選手情報入力!E19&amp;" "&amp;②選手情報入力!F19))</f>
        <v/>
      </c>
      <c r="H10" t="str">
        <f t="shared" si="0"/>
        <v/>
      </c>
      <c r="I10" t="str">
        <f>IF(E10="","",IF(②選手情報入力!G19="男",1,2))</f>
        <v/>
      </c>
      <c r="J10" t="str">
        <f>IF(E10="","",IF(②選手情報入力!H19="","",②選手情報入力!H19))</f>
        <v/>
      </c>
      <c r="M10" t="str">
        <f t="shared" si="1"/>
        <v/>
      </c>
      <c r="O10" t="str">
        <f>IF(E10="","",IF(②選手情報入力!J19="","",IF(I10=1,VLOOKUP(②選手情報入力!J19,種目情報!$A$4:$B$27,2,FALSE),VLOOKUP(②選手情報入力!J19,種目情報!$E$4:$F$25,2,FALSE))))</f>
        <v/>
      </c>
      <c r="P10" t="str">
        <f>IF(E10="","",IF(②選手情報入力!K19="","",②選手情報入力!K19))</f>
        <v/>
      </c>
      <c r="Q10" s="30" t="str">
        <f>IF(E10="","",IF(②選手情報入力!I19="","",1))</f>
        <v/>
      </c>
      <c r="R10" t="str">
        <f>IF(E10="","",IF(②選手情報入力!J19="","",IF(I10=1,VLOOKUP(②選手情報入力!J19,種目情報!$A$4:$C$17,3,FALSE),VLOOKUP(②選手情報入力!J19,種目情報!$E$4:$G$30,3,FALSE))))</f>
        <v/>
      </c>
      <c r="S10" t="str">
        <f>IF(E10="","",IF(②選手情報入力!M19="","",IF(I10=1,VLOOKUP(②選手情報入力!M19,種目情報!$A$4:$B$17,2,FALSE),VLOOKUP(②選手情報入力!M19,種目情報!$E$4:$F$30,2,FALSE))))</f>
        <v/>
      </c>
      <c r="T10" t="str">
        <f>IF(E10="","",IF(②選手情報入力!N19="","",②選手情報入力!N19))</f>
        <v/>
      </c>
      <c r="U10" s="30" t="str">
        <f>IF(E10="","",IF(②選手情報入力!L19="","",1))</f>
        <v/>
      </c>
      <c r="V10" t="str">
        <f>IF(E10="","",IF(②選手情報入力!M19="","",IF(I10=1,VLOOKUP(②選手情報入力!M19,種目情報!$A$4:$C$17,3,FALSE),VLOOKUP(②選手情報入力!M19,種目情報!$E$4:$G$30,3,FALSE))))</f>
        <v/>
      </c>
      <c r="W10" t="str">
        <f>IF(E10="","",IF(②選手情報入力!P19="","",IF(I10=1,VLOOKUP(②選手情報入力!P19,種目情報!$A$4:$B$17,2,FALSE),VLOOKUP(②選手情報入力!P19,種目情報!$E$4:$F$30,2,FALSE))))</f>
        <v/>
      </c>
      <c r="X10" t="str">
        <f>IF(E10="","",IF(②選手情報入力!Q19="","",②選手情報入力!Q19))</f>
        <v/>
      </c>
      <c r="Y10" s="30" t="str">
        <f>IF(E10="","",IF(②選手情報入力!O19="","",1))</f>
        <v/>
      </c>
      <c r="Z10" t="str">
        <f>IF(E10="","",IF(②選手情報入力!P19="","",IF(I10=1,VLOOKUP(②選手情報入力!P19,種目情報!$A$4:$C$17,3,FALSE),VLOOKUP(②選手情報入力!P19,種目情報!$E$4:$G$30,3,FALSE))))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IF(E11="","",data_kyogisha!I11&amp;①団体情報入力!C$4+②選手情報入力!C20+10000000)</f>
        <v/>
      </c>
      <c r="B11" t="str">
        <f>IF(E11="","",①団体情報入力!$C$4)</f>
        <v/>
      </c>
      <c r="D11" t="str">
        <f>IF(E11="","",②選手情報入力!B$11)</f>
        <v/>
      </c>
      <c r="E11" t="str">
        <f>IF(②選手情報入力!C20="","",②選手情報入力!C20)</f>
        <v/>
      </c>
      <c r="F11" t="str">
        <f>IF(E11="","",②選手情報入力!D20)</f>
        <v/>
      </c>
      <c r="G11" t="str">
        <f>IF(E11="","",ASC(②選手情報入力!E20&amp;" "&amp;②選手情報入力!F20))</f>
        <v/>
      </c>
      <c r="H11" t="str">
        <f t="shared" si="0"/>
        <v/>
      </c>
      <c r="I11" t="str">
        <f>IF(E11="","",IF(②選手情報入力!G20="男",1,2))</f>
        <v/>
      </c>
      <c r="J11" t="str">
        <f>IF(E11="","",IF(②選手情報入力!H20="","",②選手情報入力!H20))</f>
        <v/>
      </c>
      <c r="M11" t="str">
        <f t="shared" si="1"/>
        <v/>
      </c>
      <c r="O11" t="str">
        <f>IF(E11="","",IF(②選手情報入力!J20="","",IF(I11=1,VLOOKUP(②選手情報入力!J20,種目情報!$A$4:$B$27,2,FALSE),VLOOKUP(②選手情報入力!J20,種目情報!$E$4:$F$25,2,FALSE))))</f>
        <v/>
      </c>
      <c r="P11" t="str">
        <f>IF(E11="","",IF(②選手情報入力!K20="","",②選手情報入力!K20))</f>
        <v/>
      </c>
      <c r="Q11" s="30" t="str">
        <f>IF(E11="","",IF(②選手情報入力!I20="","",1))</f>
        <v/>
      </c>
      <c r="R11" t="str">
        <f>IF(E11="","",IF(②選手情報入力!J20="","",IF(I11=1,VLOOKUP(②選手情報入力!J20,種目情報!$A$4:$C$17,3,FALSE),VLOOKUP(②選手情報入力!J20,種目情報!$E$4:$G$30,3,FALSE))))</f>
        <v/>
      </c>
      <c r="S11" t="str">
        <f>IF(E11="","",IF(②選手情報入力!M20="","",IF(I11=1,VLOOKUP(②選手情報入力!M20,種目情報!$A$4:$B$17,2,FALSE),VLOOKUP(②選手情報入力!M20,種目情報!$E$4:$F$30,2,FALSE))))</f>
        <v/>
      </c>
      <c r="T11" t="str">
        <f>IF(E11="","",IF(②選手情報入力!N20="","",②選手情報入力!N20))</f>
        <v/>
      </c>
      <c r="U11" s="30" t="str">
        <f>IF(E11="","",IF(②選手情報入力!L20="","",1))</f>
        <v/>
      </c>
      <c r="V11" t="str">
        <f>IF(E11="","",IF(②選手情報入力!M20="","",IF(I11=1,VLOOKUP(②選手情報入力!M20,種目情報!$A$4:$C$17,3,FALSE),VLOOKUP(②選手情報入力!M20,種目情報!$E$4:$G$30,3,FALSE))))</f>
        <v/>
      </c>
      <c r="W11" t="str">
        <f>IF(E11="","",IF(②選手情報入力!P20="","",IF(I11=1,VLOOKUP(②選手情報入力!P20,種目情報!$A$4:$B$17,2,FALSE),VLOOKUP(②選手情報入力!P20,種目情報!$E$4:$F$30,2,FALSE))))</f>
        <v/>
      </c>
      <c r="X11" t="str">
        <f>IF(E11="","",IF(②選手情報入力!Q20="","",②選手情報入力!Q20))</f>
        <v/>
      </c>
      <c r="Y11" s="30" t="str">
        <f>IF(E11="","",IF(②選手情報入力!O20="","",1))</f>
        <v/>
      </c>
      <c r="Z11" t="str">
        <f>IF(E11="","",IF(②選手情報入力!P20="","",IF(I11=1,VLOOKUP(②選手情報入力!P20,種目情報!$A$4:$C$17,3,FALSE),VLOOKUP(②選手情報入力!P20,種目情報!$E$4:$G$30,3,FALSE))))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IF(E12="","",data_kyogisha!I12&amp;①団体情報入力!C$4+②選手情報入力!C21+10000000)</f>
        <v/>
      </c>
      <c r="B12" t="str">
        <f>IF(E12="","",①団体情報入力!$C$4)</f>
        <v/>
      </c>
      <c r="D12" t="str">
        <f>IF(E12="","",②選手情報入力!B$11)</f>
        <v/>
      </c>
      <c r="E12" t="str">
        <f>IF(②選手情報入力!C21="","",②選手情報入力!C21)</f>
        <v/>
      </c>
      <c r="F12" t="str">
        <f>IF(E12="","",②選手情報入力!D21)</f>
        <v/>
      </c>
      <c r="G12" t="str">
        <f>IF(E12="","",ASC(②選手情報入力!E21&amp;" "&amp;②選手情報入力!F21))</f>
        <v/>
      </c>
      <c r="H12" t="str">
        <f t="shared" si="0"/>
        <v/>
      </c>
      <c r="I12" t="str">
        <f>IF(E12="","",IF(②選手情報入力!G21="男",1,2))</f>
        <v/>
      </c>
      <c r="J12" t="str">
        <f>IF(E12="","",IF(②選手情報入力!H21="","",②選手情報入力!H21))</f>
        <v/>
      </c>
      <c r="M12" t="str">
        <f t="shared" si="1"/>
        <v/>
      </c>
      <c r="O12" t="str">
        <f>IF(E12="","",IF(②選手情報入力!J21="","",IF(I12=1,VLOOKUP(②選手情報入力!J21,種目情報!$A$4:$B$27,2,FALSE),VLOOKUP(②選手情報入力!J21,種目情報!$E$4:$F$25,2,FALSE))))</f>
        <v/>
      </c>
      <c r="P12" t="str">
        <f>IF(E12="","",IF(②選手情報入力!K21="","",②選手情報入力!K21))</f>
        <v/>
      </c>
      <c r="Q12" s="30" t="str">
        <f>IF(E12="","",IF(②選手情報入力!I21="","",1))</f>
        <v/>
      </c>
      <c r="R12" t="str">
        <f>IF(E12="","",IF(②選手情報入力!J21="","",IF(I12=1,VLOOKUP(②選手情報入力!J21,種目情報!$A$4:$C$17,3,FALSE),VLOOKUP(②選手情報入力!J21,種目情報!$E$4:$G$30,3,FALSE))))</f>
        <v/>
      </c>
      <c r="S12" t="str">
        <f>IF(E12="","",IF(②選手情報入力!M21="","",IF(I12=1,VLOOKUP(②選手情報入力!M21,種目情報!$A$4:$B$17,2,FALSE),VLOOKUP(②選手情報入力!M21,種目情報!$E$4:$F$30,2,FALSE))))</f>
        <v/>
      </c>
      <c r="T12" t="str">
        <f>IF(E12="","",IF(②選手情報入力!N21="","",②選手情報入力!N21))</f>
        <v/>
      </c>
      <c r="U12" s="30" t="str">
        <f>IF(E12="","",IF(②選手情報入力!L21="","",1))</f>
        <v/>
      </c>
      <c r="V12" t="str">
        <f>IF(E12="","",IF(②選手情報入力!M21="","",IF(I12=1,VLOOKUP(②選手情報入力!M21,種目情報!$A$4:$C$17,3,FALSE),VLOOKUP(②選手情報入力!M21,種目情報!$E$4:$G$30,3,FALSE))))</f>
        <v/>
      </c>
      <c r="W12" t="str">
        <f>IF(E12="","",IF(②選手情報入力!P21="","",IF(I12=1,VLOOKUP(②選手情報入力!P21,種目情報!$A$4:$B$17,2,FALSE),VLOOKUP(②選手情報入力!P21,種目情報!$E$4:$F$30,2,FALSE))))</f>
        <v/>
      </c>
      <c r="X12" t="str">
        <f>IF(E12="","",IF(②選手情報入力!Q21="","",②選手情報入力!Q21))</f>
        <v/>
      </c>
      <c r="Y12" s="30" t="str">
        <f>IF(E12="","",IF(②選手情報入力!O21="","",1))</f>
        <v/>
      </c>
      <c r="Z12" t="str">
        <f>IF(E12="","",IF(②選手情報入力!P21="","",IF(I12=1,VLOOKUP(②選手情報入力!P21,種目情報!$A$4:$C$17,3,FALSE),VLOOKUP(②選手情報入力!P21,種目情報!$E$4:$G$30,3,FALSE))))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IF(E13="","",data_kyogisha!I13&amp;①団体情報入力!C$4+②選手情報入力!C22+10000000)</f>
        <v/>
      </c>
      <c r="B13" t="str">
        <f>IF(E13="","",①団体情報入力!$C$4)</f>
        <v/>
      </c>
      <c r="D13" t="str">
        <f>IF(E13="","",②選手情報入力!B$11)</f>
        <v/>
      </c>
      <c r="E13" t="str">
        <f>IF(②選手情報入力!C22="","",②選手情報入力!C22)</f>
        <v/>
      </c>
      <c r="F13" t="str">
        <f>IF(E13="","",②選手情報入力!D22)</f>
        <v/>
      </c>
      <c r="G13" t="str">
        <f>IF(E13="","",ASC(②選手情報入力!E22&amp;" "&amp;②選手情報入力!F22))</f>
        <v/>
      </c>
      <c r="H13" t="str">
        <f t="shared" si="0"/>
        <v/>
      </c>
      <c r="I13" t="str">
        <f>IF(E13="","",IF(②選手情報入力!G22="男",1,2))</f>
        <v/>
      </c>
      <c r="J13" t="str">
        <f>IF(E13="","",IF(②選手情報入力!H22="","",②選手情報入力!H22))</f>
        <v/>
      </c>
      <c r="M13" t="str">
        <f t="shared" si="1"/>
        <v/>
      </c>
      <c r="O13" t="str">
        <f>IF(E13="","",IF(②選手情報入力!J22="","",IF(I13=1,VLOOKUP(②選手情報入力!J22,種目情報!$A$4:$B$27,2,FALSE),VLOOKUP(②選手情報入力!J22,種目情報!$E$4:$F$25,2,FALSE))))</f>
        <v/>
      </c>
      <c r="P13" t="str">
        <f>IF(E13="","",IF(②選手情報入力!K22="","",②選手情報入力!K22))</f>
        <v/>
      </c>
      <c r="Q13" s="30" t="str">
        <f>IF(E13="","",IF(②選手情報入力!I22="","",1))</f>
        <v/>
      </c>
      <c r="R13" t="str">
        <f>IF(E13="","",IF(②選手情報入力!J22="","",IF(I13=1,VLOOKUP(②選手情報入力!J22,種目情報!$A$4:$C$17,3,FALSE),VLOOKUP(②選手情報入力!J22,種目情報!$E$4:$G$30,3,FALSE))))</f>
        <v/>
      </c>
      <c r="S13" t="str">
        <f>IF(E13="","",IF(②選手情報入力!M22="","",IF(I13=1,VLOOKUP(②選手情報入力!M22,種目情報!$A$4:$B$17,2,FALSE),VLOOKUP(②選手情報入力!M22,種目情報!$E$4:$F$30,2,FALSE))))</f>
        <v/>
      </c>
      <c r="T13" t="str">
        <f>IF(E13="","",IF(②選手情報入力!N22="","",②選手情報入力!N22))</f>
        <v/>
      </c>
      <c r="U13" s="30" t="str">
        <f>IF(E13="","",IF(②選手情報入力!L22="","",1))</f>
        <v/>
      </c>
      <c r="V13" t="str">
        <f>IF(E13="","",IF(②選手情報入力!M22="","",IF(I13=1,VLOOKUP(②選手情報入力!M22,種目情報!$A$4:$C$17,3,FALSE),VLOOKUP(②選手情報入力!M22,種目情報!$E$4:$G$30,3,FALSE))))</f>
        <v/>
      </c>
      <c r="W13" t="str">
        <f>IF(E13="","",IF(②選手情報入力!P22="","",IF(I13=1,VLOOKUP(②選手情報入力!P22,種目情報!$A$4:$B$17,2,FALSE),VLOOKUP(②選手情報入力!P22,種目情報!$E$4:$F$30,2,FALSE))))</f>
        <v/>
      </c>
      <c r="X13" t="str">
        <f>IF(E13="","",IF(②選手情報入力!Q22="","",②選手情報入力!Q22))</f>
        <v/>
      </c>
      <c r="Y13" s="30" t="str">
        <f>IF(E13="","",IF(②選手情報入力!O22="","",1))</f>
        <v/>
      </c>
      <c r="Z13" t="str">
        <f>IF(E13="","",IF(②選手情報入力!P22="","",IF(I13=1,VLOOKUP(②選手情報入力!P22,種目情報!$A$4:$C$17,3,FALSE),VLOOKUP(②選手情報入力!P22,種目情報!$E$4:$G$30,3,FALSE))))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IF(E14="","",data_kyogisha!I14&amp;①団体情報入力!C$4+②選手情報入力!C23+10000000)</f>
        <v/>
      </c>
      <c r="B14" t="str">
        <f>IF(E14="","",①団体情報入力!$C$4)</f>
        <v/>
      </c>
      <c r="D14" t="str">
        <f>IF(E14="","",②選手情報入力!B$11)</f>
        <v/>
      </c>
      <c r="E14" t="str">
        <f>IF(②選手情報入力!C23="","",②選手情報入力!C23)</f>
        <v/>
      </c>
      <c r="F14" t="str">
        <f>IF(E14="","",②選手情報入力!D23)</f>
        <v/>
      </c>
      <c r="G14" t="str">
        <f>IF(E14="","",ASC(②選手情報入力!E23&amp;" "&amp;②選手情報入力!F23))</f>
        <v/>
      </c>
      <c r="H14" t="str">
        <f t="shared" si="0"/>
        <v/>
      </c>
      <c r="I14" t="str">
        <f>IF(E14="","",IF(②選手情報入力!G23="男",1,2))</f>
        <v/>
      </c>
      <c r="J14" t="str">
        <f>IF(E14="","",IF(②選手情報入力!H23="","",②選手情報入力!H23))</f>
        <v/>
      </c>
      <c r="M14" t="str">
        <f t="shared" si="1"/>
        <v/>
      </c>
      <c r="O14" t="str">
        <f>IF(E14="","",IF(②選手情報入力!J23="","",IF(I14=1,VLOOKUP(②選手情報入力!J23,種目情報!$A$4:$B$27,2,FALSE),VLOOKUP(②選手情報入力!J23,種目情報!$E$4:$F$25,2,FALSE))))</f>
        <v/>
      </c>
      <c r="P14" t="str">
        <f>IF(E14="","",IF(②選手情報入力!K23="","",②選手情報入力!K23))</f>
        <v/>
      </c>
      <c r="Q14" s="30" t="str">
        <f>IF(E14="","",IF(②選手情報入力!I23="","",1))</f>
        <v/>
      </c>
      <c r="R14" t="str">
        <f>IF(E14="","",IF(②選手情報入力!J23="","",IF(I14=1,VLOOKUP(②選手情報入力!J23,種目情報!$A$4:$C$17,3,FALSE),VLOOKUP(②選手情報入力!J23,種目情報!$E$4:$G$30,3,FALSE))))</f>
        <v/>
      </c>
      <c r="S14" t="str">
        <f>IF(E14="","",IF(②選手情報入力!M23="","",IF(I14=1,VLOOKUP(②選手情報入力!M23,種目情報!$A$4:$B$17,2,FALSE),VLOOKUP(②選手情報入力!M23,種目情報!$E$4:$F$30,2,FALSE))))</f>
        <v/>
      </c>
      <c r="T14" t="str">
        <f>IF(E14="","",IF(②選手情報入力!N23="","",②選手情報入力!N23))</f>
        <v/>
      </c>
      <c r="U14" s="30" t="str">
        <f>IF(E14="","",IF(②選手情報入力!L23="","",1))</f>
        <v/>
      </c>
      <c r="V14" t="str">
        <f>IF(E14="","",IF(②選手情報入力!M23="","",IF(I14=1,VLOOKUP(②選手情報入力!M23,種目情報!$A$4:$C$17,3,FALSE),VLOOKUP(②選手情報入力!M23,種目情報!$E$4:$G$30,3,FALSE))))</f>
        <v/>
      </c>
      <c r="W14" t="str">
        <f>IF(E14="","",IF(②選手情報入力!P23="","",IF(I14=1,VLOOKUP(②選手情報入力!P23,種目情報!$A$4:$B$17,2,FALSE),VLOOKUP(②選手情報入力!P23,種目情報!$E$4:$F$30,2,FALSE))))</f>
        <v/>
      </c>
      <c r="X14" t="str">
        <f>IF(E14="","",IF(②選手情報入力!Q23="","",②選手情報入力!Q23))</f>
        <v/>
      </c>
      <c r="Y14" s="30" t="str">
        <f>IF(E14="","",IF(②選手情報入力!O23="","",1))</f>
        <v/>
      </c>
      <c r="Z14" t="str">
        <f>IF(E14="","",IF(②選手情報入力!P23="","",IF(I14=1,VLOOKUP(②選手情報入力!P23,種目情報!$A$4:$C$17,3,FALSE),VLOOKUP(②選手情報入力!P23,種目情報!$E$4:$G$30,3,FALSE))))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IF(E15="","",data_kyogisha!I15&amp;①団体情報入力!C$4+②選手情報入力!C24+10000000)</f>
        <v/>
      </c>
      <c r="B15" t="str">
        <f>IF(E15="","",①団体情報入力!$C$4)</f>
        <v/>
      </c>
      <c r="D15" t="str">
        <f>IF(E15="","",②選手情報入力!B$11)</f>
        <v/>
      </c>
      <c r="E15" t="str">
        <f>IF(②選手情報入力!C24="","",②選手情報入力!C24)</f>
        <v/>
      </c>
      <c r="F15" t="str">
        <f>IF(E15="","",②選手情報入力!D24)</f>
        <v/>
      </c>
      <c r="G15" t="str">
        <f>IF(E15="","",ASC(②選手情報入力!E24&amp;" "&amp;②選手情報入力!F24))</f>
        <v/>
      </c>
      <c r="H15" t="str">
        <f t="shared" si="0"/>
        <v/>
      </c>
      <c r="I15" t="str">
        <f>IF(E15="","",IF(②選手情報入力!G24="男",1,2))</f>
        <v/>
      </c>
      <c r="J15" t="str">
        <f>IF(E15="","",IF(②選手情報入力!H24="","",②選手情報入力!H24))</f>
        <v/>
      </c>
      <c r="M15" t="str">
        <f t="shared" si="1"/>
        <v/>
      </c>
      <c r="O15" t="str">
        <f>IF(E15="","",IF(②選手情報入力!J24="","",IF(I15=1,VLOOKUP(②選手情報入力!J24,種目情報!$A$4:$B$27,2,FALSE),VLOOKUP(②選手情報入力!J24,種目情報!$E$4:$F$25,2,FALSE))))</f>
        <v/>
      </c>
      <c r="P15" t="str">
        <f>IF(E15="","",IF(②選手情報入力!K24="","",②選手情報入力!K24))</f>
        <v/>
      </c>
      <c r="Q15" s="30" t="str">
        <f>IF(E15="","",IF(②選手情報入力!I24="","",1))</f>
        <v/>
      </c>
      <c r="R15" t="str">
        <f>IF(E15="","",IF(②選手情報入力!J24="","",IF(I15=1,VLOOKUP(②選手情報入力!J24,種目情報!$A$4:$C$17,3,FALSE),VLOOKUP(②選手情報入力!J24,種目情報!$E$4:$G$30,3,FALSE))))</f>
        <v/>
      </c>
      <c r="S15" t="str">
        <f>IF(E15="","",IF(②選手情報入力!M24="","",IF(I15=1,VLOOKUP(②選手情報入力!M24,種目情報!$A$4:$B$17,2,FALSE),VLOOKUP(②選手情報入力!M24,種目情報!$E$4:$F$30,2,FALSE))))</f>
        <v/>
      </c>
      <c r="T15" t="str">
        <f>IF(E15="","",IF(②選手情報入力!N24="","",②選手情報入力!N24))</f>
        <v/>
      </c>
      <c r="U15" s="30" t="str">
        <f>IF(E15="","",IF(②選手情報入力!L24="","",1))</f>
        <v/>
      </c>
      <c r="V15" t="str">
        <f>IF(E15="","",IF(②選手情報入力!M24="","",IF(I15=1,VLOOKUP(②選手情報入力!M24,種目情報!$A$4:$C$17,3,FALSE),VLOOKUP(②選手情報入力!M24,種目情報!$E$4:$G$30,3,FALSE))))</f>
        <v/>
      </c>
      <c r="W15" t="str">
        <f>IF(E15="","",IF(②選手情報入力!P24="","",IF(I15=1,VLOOKUP(②選手情報入力!P24,種目情報!$A$4:$B$17,2,FALSE),VLOOKUP(②選手情報入力!P24,種目情報!$E$4:$F$30,2,FALSE))))</f>
        <v/>
      </c>
      <c r="X15" t="str">
        <f>IF(E15="","",IF(②選手情報入力!Q24="","",②選手情報入力!Q24))</f>
        <v/>
      </c>
      <c r="Y15" s="30" t="str">
        <f>IF(E15="","",IF(②選手情報入力!O24="","",1))</f>
        <v/>
      </c>
      <c r="Z15" t="str">
        <f>IF(E15="","",IF(②選手情報入力!P24="","",IF(I15=1,VLOOKUP(②選手情報入力!P24,種目情報!$A$4:$C$17,3,FALSE),VLOOKUP(②選手情報入力!P24,種目情報!$E$4:$G$30,3,FALSE))))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IF(E16="","",data_kyogisha!I16&amp;①団体情報入力!C$4+②選手情報入力!C25+10000000)</f>
        <v/>
      </c>
      <c r="B16" t="str">
        <f>IF(E16="","",①団体情報入力!$C$4)</f>
        <v/>
      </c>
      <c r="D16" t="str">
        <f>IF(E16="","",②選手情報入力!B$11)</f>
        <v/>
      </c>
      <c r="E16" t="str">
        <f>IF(②選手情報入力!C25="","",②選手情報入力!C25)</f>
        <v/>
      </c>
      <c r="F16" t="str">
        <f>IF(E16="","",②選手情報入力!D25)</f>
        <v/>
      </c>
      <c r="G16" t="str">
        <f>IF(E16="","",ASC(②選手情報入力!E25&amp;" "&amp;②選手情報入力!F25))</f>
        <v/>
      </c>
      <c r="H16" t="str">
        <f t="shared" si="0"/>
        <v/>
      </c>
      <c r="I16" t="str">
        <f>IF(E16="","",IF(②選手情報入力!G25="男",1,2))</f>
        <v/>
      </c>
      <c r="J16" t="str">
        <f>IF(E16="","",IF(②選手情報入力!H25="","",②選手情報入力!H25))</f>
        <v/>
      </c>
      <c r="M16" t="str">
        <f t="shared" si="1"/>
        <v/>
      </c>
      <c r="O16" t="str">
        <f>IF(E16="","",IF(②選手情報入力!J25="","",IF(I16=1,VLOOKUP(②選手情報入力!J25,種目情報!$A$4:$B$27,2,FALSE),VLOOKUP(②選手情報入力!J25,種目情報!$E$4:$F$25,2,FALSE))))</f>
        <v/>
      </c>
      <c r="P16" t="str">
        <f>IF(E16="","",IF(②選手情報入力!K25="","",②選手情報入力!K25))</f>
        <v/>
      </c>
      <c r="Q16" s="30" t="str">
        <f>IF(E16="","",IF(②選手情報入力!I25="","",1))</f>
        <v/>
      </c>
      <c r="R16" t="str">
        <f>IF(E16="","",IF(②選手情報入力!J25="","",IF(I16=1,VLOOKUP(②選手情報入力!J25,種目情報!$A$4:$C$17,3,FALSE),VLOOKUP(②選手情報入力!J25,種目情報!$E$4:$G$30,3,FALSE))))</f>
        <v/>
      </c>
      <c r="S16" t="str">
        <f>IF(E16="","",IF(②選手情報入力!M25="","",IF(I16=1,VLOOKUP(②選手情報入力!M25,種目情報!$A$4:$B$17,2,FALSE),VLOOKUP(②選手情報入力!M25,種目情報!$E$4:$F$30,2,FALSE))))</f>
        <v/>
      </c>
      <c r="T16" t="str">
        <f>IF(E16="","",IF(②選手情報入力!N25="","",②選手情報入力!N25))</f>
        <v/>
      </c>
      <c r="U16" s="30" t="str">
        <f>IF(E16="","",IF(②選手情報入力!L25="","",1))</f>
        <v/>
      </c>
      <c r="V16" t="str">
        <f>IF(E16="","",IF(②選手情報入力!M25="","",IF(I16=1,VLOOKUP(②選手情報入力!M25,種目情報!$A$4:$C$17,3,FALSE),VLOOKUP(②選手情報入力!M25,種目情報!$E$4:$G$30,3,FALSE))))</f>
        <v/>
      </c>
      <c r="W16" t="str">
        <f>IF(E16="","",IF(②選手情報入力!P25="","",IF(I16=1,VLOOKUP(②選手情報入力!P25,種目情報!$A$4:$B$17,2,FALSE),VLOOKUP(②選手情報入力!P25,種目情報!$E$4:$F$30,2,FALSE))))</f>
        <v/>
      </c>
      <c r="X16" t="str">
        <f>IF(E16="","",IF(②選手情報入力!Q25="","",②選手情報入力!Q25))</f>
        <v/>
      </c>
      <c r="Y16" s="30" t="str">
        <f>IF(E16="","",IF(②選手情報入力!O25="","",1))</f>
        <v/>
      </c>
      <c r="Z16" t="str">
        <f>IF(E16="","",IF(②選手情報入力!P25="","",IF(I16=1,VLOOKUP(②選手情報入力!P25,種目情報!$A$4:$C$17,3,FALSE),VLOOKUP(②選手情報入力!P25,種目情報!$E$4:$G$30,3,FALSE))))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IF(E17="","",data_kyogisha!I17&amp;①団体情報入力!C$4+②選手情報入力!C26+10000000)</f>
        <v/>
      </c>
      <c r="B17" t="str">
        <f>IF(E17="","",①団体情報入力!$C$4)</f>
        <v/>
      </c>
      <c r="D17" t="str">
        <f>IF(E17="","",②選手情報入力!B$11)</f>
        <v/>
      </c>
      <c r="E17" t="str">
        <f>IF(②選手情報入力!C26="","",②選手情報入力!C26)</f>
        <v/>
      </c>
      <c r="F17" t="str">
        <f>IF(E17="","",②選手情報入力!D26)</f>
        <v/>
      </c>
      <c r="G17" t="str">
        <f>IF(E17="","",ASC(②選手情報入力!E26&amp;" "&amp;②選手情報入力!F26))</f>
        <v/>
      </c>
      <c r="H17" t="str">
        <f t="shared" si="0"/>
        <v/>
      </c>
      <c r="I17" t="str">
        <f>IF(E17="","",IF(②選手情報入力!G26="男",1,2))</f>
        <v/>
      </c>
      <c r="J17" t="str">
        <f>IF(E17="","",IF(②選手情報入力!H26="","",②選手情報入力!H26))</f>
        <v/>
      </c>
      <c r="M17" t="str">
        <f t="shared" si="1"/>
        <v/>
      </c>
      <c r="O17" t="str">
        <f>IF(E17="","",IF(②選手情報入力!J26="","",IF(I17=1,VLOOKUP(②選手情報入力!J26,種目情報!$A$4:$B$27,2,FALSE),VLOOKUP(②選手情報入力!J26,種目情報!$E$4:$F$25,2,FALSE))))</f>
        <v/>
      </c>
      <c r="P17" t="str">
        <f>IF(E17="","",IF(②選手情報入力!K26="","",②選手情報入力!K26))</f>
        <v/>
      </c>
      <c r="Q17" s="30" t="str">
        <f>IF(E17="","",IF(②選手情報入力!I26="","",1))</f>
        <v/>
      </c>
      <c r="R17" t="str">
        <f>IF(E17="","",IF(②選手情報入力!J26="","",IF(I17=1,VLOOKUP(②選手情報入力!J26,種目情報!$A$4:$C$17,3,FALSE),VLOOKUP(②選手情報入力!J26,種目情報!$E$4:$G$30,3,FALSE))))</f>
        <v/>
      </c>
      <c r="S17" t="str">
        <f>IF(E17="","",IF(②選手情報入力!M26="","",IF(I17=1,VLOOKUP(②選手情報入力!M26,種目情報!$A$4:$B$17,2,FALSE),VLOOKUP(②選手情報入力!M26,種目情報!$E$4:$F$30,2,FALSE))))</f>
        <v/>
      </c>
      <c r="T17" t="str">
        <f>IF(E17="","",IF(②選手情報入力!N26="","",②選手情報入力!N26))</f>
        <v/>
      </c>
      <c r="U17" s="30" t="str">
        <f>IF(E17="","",IF(②選手情報入力!L26="","",1))</f>
        <v/>
      </c>
      <c r="V17" t="str">
        <f>IF(E17="","",IF(②選手情報入力!M26="","",IF(I17=1,VLOOKUP(②選手情報入力!M26,種目情報!$A$4:$C$17,3,FALSE),VLOOKUP(②選手情報入力!M26,種目情報!$E$4:$G$30,3,FALSE))))</f>
        <v/>
      </c>
      <c r="W17" t="str">
        <f>IF(E17="","",IF(②選手情報入力!P26="","",IF(I17=1,VLOOKUP(②選手情報入力!P26,種目情報!$A$4:$B$17,2,FALSE),VLOOKUP(②選手情報入力!P26,種目情報!$E$4:$F$30,2,FALSE))))</f>
        <v/>
      </c>
      <c r="X17" t="str">
        <f>IF(E17="","",IF(②選手情報入力!Q26="","",②選手情報入力!Q26))</f>
        <v/>
      </c>
      <c r="Y17" s="30" t="str">
        <f>IF(E17="","",IF(②選手情報入力!O26="","",1))</f>
        <v/>
      </c>
      <c r="Z17" t="str">
        <f>IF(E17="","",IF(②選手情報入力!P26="","",IF(I17=1,VLOOKUP(②選手情報入力!P26,種目情報!$A$4:$C$17,3,FALSE),VLOOKUP(②選手情報入力!P26,種目情報!$E$4:$G$30,3,FALSE))))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IF(E18="","",data_kyogisha!I18&amp;①団体情報入力!C$4+②選手情報入力!C27+10000000)</f>
        <v/>
      </c>
      <c r="B18" t="str">
        <f>IF(E18="","",①団体情報入力!$C$4)</f>
        <v/>
      </c>
      <c r="D18" t="str">
        <f>IF(E18="","",②選手情報入力!B$11)</f>
        <v/>
      </c>
      <c r="E18" t="str">
        <f>IF(②選手情報入力!C27="","",②選手情報入力!C27)</f>
        <v/>
      </c>
      <c r="F18" t="str">
        <f>IF(E18="","",②選手情報入力!D27)</f>
        <v/>
      </c>
      <c r="G18" t="str">
        <f>IF(E18="","",ASC(②選手情報入力!E27&amp;" "&amp;②選手情報入力!F27))</f>
        <v/>
      </c>
      <c r="H18" t="str">
        <f t="shared" si="0"/>
        <v/>
      </c>
      <c r="I18" t="str">
        <f>IF(E18="","",IF(②選手情報入力!G27="男",1,2))</f>
        <v/>
      </c>
      <c r="J18" t="str">
        <f>IF(E18="","",IF(②選手情報入力!H27="","",②選手情報入力!H27))</f>
        <v/>
      </c>
      <c r="M18" t="str">
        <f t="shared" si="1"/>
        <v/>
      </c>
      <c r="O18" t="str">
        <f>IF(E18="","",IF(②選手情報入力!J27="","",IF(I18=1,VLOOKUP(②選手情報入力!J27,種目情報!$A$4:$B$27,2,FALSE),VLOOKUP(②選手情報入力!J27,種目情報!$E$4:$F$25,2,FALSE))))</f>
        <v/>
      </c>
      <c r="P18" t="str">
        <f>IF(E18="","",IF(②選手情報入力!K27="","",②選手情報入力!K27))</f>
        <v/>
      </c>
      <c r="Q18" s="30" t="str">
        <f>IF(E18="","",IF(②選手情報入力!I27="","",1))</f>
        <v/>
      </c>
      <c r="R18" t="str">
        <f>IF(E18="","",IF(②選手情報入力!J27="","",IF(I18=1,VLOOKUP(②選手情報入力!J27,種目情報!$A$4:$C$17,3,FALSE),VLOOKUP(②選手情報入力!J27,種目情報!$E$4:$G$30,3,FALSE))))</f>
        <v/>
      </c>
      <c r="S18" t="str">
        <f>IF(E18="","",IF(②選手情報入力!M27="","",IF(I18=1,VLOOKUP(②選手情報入力!M27,種目情報!$A$4:$B$17,2,FALSE),VLOOKUP(②選手情報入力!M27,種目情報!$E$4:$F$30,2,FALSE))))</f>
        <v/>
      </c>
      <c r="T18" t="str">
        <f>IF(E18="","",IF(②選手情報入力!N27="","",②選手情報入力!N27))</f>
        <v/>
      </c>
      <c r="U18" s="30" t="str">
        <f>IF(E18="","",IF(②選手情報入力!L27="","",1))</f>
        <v/>
      </c>
      <c r="V18" t="str">
        <f>IF(E18="","",IF(②選手情報入力!M27="","",IF(I18=1,VLOOKUP(②選手情報入力!M27,種目情報!$A$4:$C$17,3,FALSE),VLOOKUP(②選手情報入力!M27,種目情報!$E$4:$G$30,3,FALSE))))</f>
        <v/>
      </c>
      <c r="W18" t="str">
        <f>IF(E18="","",IF(②選手情報入力!P27="","",IF(I18=1,VLOOKUP(②選手情報入力!P27,種目情報!$A$4:$B$17,2,FALSE),VLOOKUP(②選手情報入力!P27,種目情報!$E$4:$F$30,2,FALSE))))</f>
        <v/>
      </c>
      <c r="X18" t="str">
        <f>IF(E18="","",IF(②選手情報入力!Q27="","",②選手情報入力!Q27))</f>
        <v/>
      </c>
      <c r="Y18" s="30" t="str">
        <f>IF(E18="","",IF(②選手情報入力!O27="","",1))</f>
        <v/>
      </c>
      <c r="Z18" t="str">
        <f>IF(E18="","",IF(②選手情報入力!P27="","",IF(I18=1,VLOOKUP(②選手情報入力!P27,種目情報!$A$4:$C$17,3,FALSE),VLOOKUP(②選手情報入力!P27,種目情報!$E$4:$G$30,3,FALSE))))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IF(E19="","",data_kyogisha!I19&amp;①団体情報入力!C$4+②選手情報入力!C28+10000000)</f>
        <v/>
      </c>
      <c r="B19" t="str">
        <f>IF(E19="","",①団体情報入力!$C$4)</f>
        <v/>
      </c>
      <c r="D19" t="str">
        <f>IF(E19="","",②選手情報入力!B$11)</f>
        <v/>
      </c>
      <c r="E19" t="str">
        <f>IF(②選手情報入力!C28="","",②選手情報入力!C28)</f>
        <v/>
      </c>
      <c r="F19" t="str">
        <f>IF(E19="","",②選手情報入力!D28)</f>
        <v/>
      </c>
      <c r="G19" t="str">
        <f>IF(E19="","",ASC(②選手情報入力!E28&amp;" "&amp;②選手情報入力!F28))</f>
        <v/>
      </c>
      <c r="H19" t="str">
        <f t="shared" si="0"/>
        <v/>
      </c>
      <c r="I19" t="str">
        <f>IF(E19="","",IF(②選手情報入力!G28="男",1,2))</f>
        <v/>
      </c>
      <c r="J19" t="str">
        <f>IF(E19="","",IF(②選手情報入力!H28="","",②選手情報入力!H28))</f>
        <v/>
      </c>
      <c r="M19" t="str">
        <f t="shared" si="1"/>
        <v/>
      </c>
      <c r="O19" t="str">
        <f>IF(E19="","",IF(②選手情報入力!J28="","",IF(I19=1,VLOOKUP(②選手情報入力!J28,種目情報!$A$4:$B$27,2,FALSE),VLOOKUP(②選手情報入力!J28,種目情報!$E$4:$F$25,2,FALSE))))</f>
        <v/>
      </c>
      <c r="P19" t="str">
        <f>IF(E19="","",IF(②選手情報入力!K28="","",②選手情報入力!K28))</f>
        <v/>
      </c>
      <c r="Q19" s="30" t="str">
        <f>IF(E19="","",IF(②選手情報入力!I28="","",1))</f>
        <v/>
      </c>
      <c r="R19" t="str">
        <f>IF(E19="","",IF(②選手情報入力!J28="","",IF(I19=1,VLOOKUP(②選手情報入力!J28,種目情報!$A$4:$C$17,3,FALSE),VLOOKUP(②選手情報入力!J28,種目情報!$E$4:$G$30,3,FALSE))))</f>
        <v/>
      </c>
      <c r="S19" t="str">
        <f>IF(E19="","",IF(②選手情報入力!M28="","",IF(I19=1,VLOOKUP(②選手情報入力!M28,種目情報!$A$4:$B$17,2,FALSE),VLOOKUP(②選手情報入力!M28,種目情報!$E$4:$F$30,2,FALSE))))</f>
        <v/>
      </c>
      <c r="T19" t="str">
        <f>IF(E19="","",IF(②選手情報入力!N28="","",②選手情報入力!N28))</f>
        <v/>
      </c>
      <c r="U19" s="30" t="str">
        <f>IF(E19="","",IF(②選手情報入力!L28="","",1))</f>
        <v/>
      </c>
      <c r="V19" t="str">
        <f>IF(E19="","",IF(②選手情報入力!M28="","",IF(I19=1,VLOOKUP(②選手情報入力!M28,種目情報!$A$4:$C$17,3,FALSE),VLOOKUP(②選手情報入力!M28,種目情報!$E$4:$G$30,3,FALSE))))</f>
        <v/>
      </c>
      <c r="W19" t="str">
        <f>IF(E19="","",IF(②選手情報入力!P28="","",IF(I19=1,VLOOKUP(②選手情報入力!P28,種目情報!$A$4:$B$17,2,FALSE),VLOOKUP(②選手情報入力!P28,種目情報!$E$4:$F$30,2,FALSE))))</f>
        <v/>
      </c>
      <c r="X19" t="str">
        <f>IF(E19="","",IF(②選手情報入力!Q28="","",②選手情報入力!Q28))</f>
        <v/>
      </c>
      <c r="Y19" s="30" t="str">
        <f>IF(E19="","",IF(②選手情報入力!O28="","",1))</f>
        <v/>
      </c>
      <c r="Z19" t="str">
        <f>IF(E19="","",IF(②選手情報入力!P28="","",IF(I19=1,VLOOKUP(②選手情報入力!P28,種目情報!$A$4:$C$17,3,FALSE),VLOOKUP(②選手情報入力!P28,種目情報!$E$4:$G$30,3,FALSE))))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IF(E20="","",data_kyogisha!I20&amp;①団体情報入力!C$4+②選手情報入力!C29+10000000)</f>
        <v/>
      </c>
      <c r="B20" t="str">
        <f>IF(E20="","",①団体情報入力!$C$4)</f>
        <v/>
      </c>
      <c r="D20" t="str">
        <f>IF(E20="","",②選手情報入力!B$11)</f>
        <v/>
      </c>
      <c r="E20" t="str">
        <f>IF(②選手情報入力!C29="","",②選手情報入力!C29)</f>
        <v/>
      </c>
      <c r="F20" t="str">
        <f>IF(E20="","",②選手情報入力!D29)</f>
        <v/>
      </c>
      <c r="G20" t="str">
        <f>IF(E20="","",ASC(②選手情報入力!E29&amp;" "&amp;②選手情報入力!F29))</f>
        <v/>
      </c>
      <c r="H20" t="str">
        <f t="shared" si="0"/>
        <v/>
      </c>
      <c r="I20" t="str">
        <f>IF(E20="","",IF(②選手情報入力!G29="男",1,2))</f>
        <v/>
      </c>
      <c r="J20" t="str">
        <f>IF(E20="","",IF(②選手情報入力!H29="","",②選手情報入力!H29))</f>
        <v/>
      </c>
      <c r="M20" t="str">
        <f t="shared" si="1"/>
        <v/>
      </c>
      <c r="O20" t="str">
        <f>IF(E20="","",IF(②選手情報入力!J29="","",IF(I20=1,VLOOKUP(②選手情報入力!J29,種目情報!$A$4:$B$27,2,FALSE),VLOOKUP(②選手情報入力!J29,種目情報!$E$4:$F$25,2,FALSE))))</f>
        <v/>
      </c>
      <c r="P20" t="str">
        <f>IF(E20="","",IF(②選手情報入力!K29="","",②選手情報入力!K29))</f>
        <v/>
      </c>
      <c r="Q20" s="30" t="str">
        <f>IF(E20="","",IF(②選手情報入力!I29="","",1))</f>
        <v/>
      </c>
      <c r="R20" t="str">
        <f>IF(E20="","",IF(②選手情報入力!J29="","",IF(I20=1,VLOOKUP(②選手情報入力!J29,種目情報!$A$4:$C$17,3,FALSE),VLOOKUP(②選手情報入力!J29,種目情報!$E$4:$G$30,3,FALSE))))</f>
        <v/>
      </c>
      <c r="S20" t="str">
        <f>IF(E20="","",IF(②選手情報入力!M29="","",IF(I20=1,VLOOKUP(②選手情報入力!M29,種目情報!$A$4:$B$17,2,FALSE),VLOOKUP(②選手情報入力!M29,種目情報!$E$4:$F$30,2,FALSE))))</f>
        <v/>
      </c>
      <c r="T20" t="str">
        <f>IF(E20="","",IF(②選手情報入力!N29="","",②選手情報入力!N29))</f>
        <v/>
      </c>
      <c r="U20" s="30" t="str">
        <f>IF(E20="","",IF(②選手情報入力!L29="","",1))</f>
        <v/>
      </c>
      <c r="V20" t="str">
        <f>IF(E20="","",IF(②選手情報入力!M29="","",IF(I20=1,VLOOKUP(②選手情報入力!M29,種目情報!$A$4:$C$17,3,FALSE),VLOOKUP(②選手情報入力!M29,種目情報!$E$4:$G$30,3,FALSE))))</f>
        <v/>
      </c>
      <c r="W20" t="str">
        <f>IF(E20="","",IF(②選手情報入力!P29="","",IF(I20=1,VLOOKUP(②選手情報入力!P29,種目情報!$A$4:$B$17,2,FALSE),VLOOKUP(②選手情報入力!P29,種目情報!$E$4:$F$30,2,FALSE))))</f>
        <v/>
      </c>
      <c r="X20" t="str">
        <f>IF(E20="","",IF(②選手情報入力!Q29="","",②選手情報入力!Q29))</f>
        <v/>
      </c>
      <c r="Y20" s="30" t="str">
        <f>IF(E20="","",IF(②選手情報入力!O29="","",1))</f>
        <v/>
      </c>
      <c r="Z20" t="str">
        <f>IF(E20="","",IF(②選手情報入力!P29="","",IF(I20=1,VLOOKUP(②選手情報入力!P29,種目情報!$A$4:$C$17,3,FALSE),VLOOKUP(②選手情報入力!P29,種目情報!$E$4:$G$30,3,FALSE))))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IF(E21="","",data_kyogisha!I21&amp;①団体情報入力!C$4+②選手情報入力!C30+10000000)</f>
        <v/>
      </c>
      <c r="B21" t="str">
        <f>IF(E21="","",①団体情報入力!$C$4)</f>
        <v/>
      </c>
      <c r="D21" t="str">
        <f>IF(E21="","",②選手情報入力!B$11)</f>
        <v/>
      </c>
      <c r="E21" t="str">
        <f>IF(②選手情報入力!C30="","",②選手情報入力!C30)</f>
        <v/>
      </c>
      <c r="F21" t="str">
        <f>IF(E21="","",②選手情報入力!D30)</f>
        <v/>
      </c>
      <c r="G21" t="str">
        <f>IF(E21="","",ASC(②選手情報入力!E30&amp;" "&amp;②選手情報入力!F30))</f>
        <v/>
      </c>
      <c r="H21" t="str">
        <f t="shared" si="0"/>
        <v/>
      </c>
      <c r="I21" t="str">
        <f>IF(E21="","",IF(②選手情報入力!G30="男",1,2))</f>
        <v/>
      </c>
      <c r="J21" t="str">
        <f>IF(E21="","",IF(②選手情報入力!H30="","",②選手情報入力!H30))</f>
        <v/>
      </c>
      <c r="M21" t="str">
        <f t="shared" si="1"/>
        <v/>
      </c>
      <c r="O21" t="str">
        <f>IF(E21="","",IF(②選手情報入力!J30="","",IF(I21=1,VLOOKUP(②選手情報入力!J30,種目情報!$A$4:$B$27,2,FALSE),VLOOKUP(②選手情報入力!J30,種目情報!$E$4:$F$25,2,FALSE))))</f>
        <v/>
      </c>
      <c r="P21" t="str">
        <f>IF(E21="","",IF(②選手情報入力!K30="","",②選手情報入力!K30))</f>
        <v/>
      </c>
      <c r="Q21" s="30" t="str">
        <f>IF(E21="","",IF(②選手情報入力!I30="","",1))</f>
        <v/>
      </c>
      <c r="R21" t="str">
        <f>IF(E21="","",IF(②選手情報入力!J30="","",IF(I21=1,VLOOKUP(②選手情報入力!J30,種目情報!$A$4:$C$17,3,FALSE),VLOOKUP(②選手情報入力!J30,種目情報!$E$4:$G$30,3,FALSE))))</f>
        <v/>
      </c>
      <c r="S21" t="str">
        <f>IF(E21="","",IF(②選手情報入力!M30="","",IF(I21=1,VLOOKUP(②選手情報入力!M30,種目情報!$A$4:$B$17,2,FALSE),VLOOKUP(②選手情報入力!M30,種目情報!$E$4:$F$30,2,FALSE))))</f>
        <v/>
      </c>
      <c r="T21" t="str">
        <f>IF(E21="","",IF(②選手情報入力!N30="","",②選手情報入力!N30))</f>
        <v/>
      </c>
      <c r="U21" s="30" t="str">
        <f>IF(E21="","",IF(②選手情報入力!L30="","",1))</f>
        <v/>
      </c>
      <c r="V21" t="str">
        <f>IF(E21="","",IF(②選手情報入力!M30="","",IF(I21=1,VLOOKUP(②選手情報入力!M30,種目情報!$A$4:$C$17,3,FALSE),VLOOKUP(②選手情報入力!M30,種目情報!$E$4:$G$30,3,FALSE))))</f>
        <v/>
      </c>
      <c r="W21" t="str">
        <f>IF(E21="","",IF(②選手情報入力!P30="","",IF(I21=1,VLOOKUP(②選手情報入力!P30,種目情報!$A$4:$B$17,2,FALSE),VLOOKUP(②選手情報入力!P30,種目情報!$E$4:$F$30,2,FALSE))))</f>
        <v/>
      </c>
      <c r="X21" t="str">
        <f>IF(E21="","",IF(②選手情報入力!Q30="","",②選手情報入力!Q30))</f>
        <v/>
      </c>
      <c r="Y21" s="30" t="str">
        <f>IF(E21="","",IF(②選手情報入力!O30="","",1))</f>
        <v/>
      </c>
      <c r="Z21" t="str">
        <f>IF(E21="","",IF(②選手情報入力!P30="","",IF(I21=1,VLOOKUP(②選手情報入力!P30,種目情報!$A$4:$C$17,3,FALSE),VLOOKUP(②選手情報入力!P30,種目情報!$E$4:$G$30,3,FALSE))))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IF(E22="","",data_kyogisha!I22&amp;①団体情報入力!C$4+②選手情報入力!C31+10000000)</f>
        <v/>
      </c>
      <c r="B22" t="str">
        <f>IF(E22="","",①団体情報入力!$C$4)</f>
        <v/>
      </c>
      <c r="D22" t="str">
        <f>IF(E22="","",②選手情報入力!B$11)</f>
        <v/>
      </c>
      <c r="E22" t="str">
        <f>IF(②選手情報入力!C31="","",②選手情報入力!C31)</f>
        <v/>
      </c>
      <c r="F22" t="str">
        <f>IF(E22="","",②選手情報入力!D31)</f>
        <v/>
      </c>
      <c r="G22" t="str">
        <f>IF(E22="","",ASC(②選手情報入力!E31&amp;" "&amp;②選手情報入力!F31))</f>
        <v/>
      </c>
      <c r="H22" t="str">
        <f t="shared" si="0"/>
        <v/>
      </c>
      <c r="I22" t="str">
        <f>IF(E22="","",IF(②選手情報入力!G31="男",1,2))</f>
        <v/>
      </c>
      <c r="J22" t="str">
        <f>IF(E22="","",IF(②選手情報入力!H31="","",②選手情報入力!H31))</f>
        <v/>
      </c>
      <c r="M22" t="str">
        <f t="shared" si="1"/>
        <v/>
      </c>
      <c r="O22" t="str">
        <f>IF(E22="","",IF(②選手情報入力!J31="","",IF(I22=1,VLOOKUP(②選手情報入力!J31,種目情報!$A$4:$B$27,2,FALSE),VLOOKUP(②選手情報入力!J31,種目情報!$E$4:$F$25,2,FALSE))))</f>
        <v/>
      </c>
      <c r="P22" t="str">
        <f>IF(E22="","",IF(②選手情報入力!K31="","",②選手情報入力!K31))</f>
        <v/>
      </c>
      <c r="Q22" s="30" t="str">
        <f>IF(E22="","",IF(②選手情報入力!I31="","",1))</f>
        <v/>
      </c>
      <c r="R22" t="str">
        <f>IF(E22="","",IF(②選手情報入力!J31="","",IF(I22=1,VLOOKUP(②選手情報入力!J31,種目情報!$A$4:$C$17,3,FALSE),VLOOKUP(②選手情報入力!J31,種目情報!$E$4:$G$30,3,FALSE))))</f>
        <v/>
      </c>
      <c r="S22" t="str">
        <f>IF(E22="","",IF(②選手情報入力!M31="","",IF(I22=1,VLOOKUP(②選手情報入力!M31,種目情報!$A$4:$B$17,2,FALSE),VLOOKUP(②選手情報入力!M31,種目情報!$E$4:$F$30,2,FALSE))))</f>
        <v/>
      </c>
      <c r="T22" t="str">
        <f>IF(E22="","",IF(②選手情報入力!N31="","",②選手情報入力!N31))</f>
        <v/>
      </c>
      <c r="U22" s="30" t="str">
        <f>IF(E22="","",IF(②選手情報入力!L31="","",1))</f>
        <v/>
      </c>
      <c r="V22" t="str">
        <f>IF(E22="","",IF(②選手情報入力!M31="","",IF(I22=1,VLOOKUP(②選手情報入力!M31,種目情報!$A$4:$C$17,3,FALSE),VLOOKUP(②選手情報入力!M31,種目情報!$E$4:$G$30,3,FALSE))))</f>
        <v/>
      </c>
      <c r="W22" t="str">
        <f>IF(E22="","",IF(②選手情報入力!P31="","",IF(I22=1,VLOOKUP(②選手情報入力!P31,種目情報!$A$4:$B$17,2,FALSE),VLOOKUP(②選手情報入力!P31,種目情報!$E$4:$F$30,2,FALSE))))</f>
        <v/>
      </c>
      <c r="X22" t="str">
        <f>IF(E22="","",IF(②選手情報入力!Q31="","",②選手情報入力!Q31))</f>
        <v/>
      </c>
      <c r="Y22" s="30" t="str">
        <f>IF(E22="","",IF(②選手情報入力!O31="","",1))</f>
        <v/>
      </c>
      <c r="Z22" t="str">
        <f>IF(E22="","",IF(②選手情報入力!P31="","",IF(I22=1,VLOOKUP(②選手情報入力!P31,種目情報!$A$4:$C$17,3,FALSE),VLOOKUP(②選手情報入力!P31,種目情報!$E$4:$G$30,3,FALSE))))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IF(E23="","",data_kyogisha!I23&amp;①団体情報入力!C$4+②選手情報入力!C32+10000000)</f>
        <v/>
      </c>
      <c r="B23" t="str">
        <f>IF(E23="","",①団体情報入力!$C$4)</f>
        <v/>
      </c>
      <c r="D23" t="str">
        <f>IF(E23="","",②選手情報入力!B$11)</f>
        <v/>
      </c>
      <c r="E23" t="str">
        <f>IF(②選手情報入力!C32="","",②選手情報入力!C32)</f>
        <v/>
      </c>
      <c r="F23" t="str">
        <f>IF(E23="","",②選手情報入力!D32)</f>
        <v/>
      </c>
      <c r="G23" t="str">
        <f>IF(E23="","",ASC(②選手情報入力!E32&amp;" "&amp;②選手情報入力!F32))</f>
        <v/>
      </c>
      <c r="H23" t="str">
        <f t="shared" si="0"/>
        <v/>
      </c>
      <c r="I23" t="str">
        <f>IF(E23="","",IF(②選手情報入力!G32="男",1,2))</f>
        <v/>
      </c>
      <c r="J23" t="str">
        <f>IF(E23="","",IF(②選手情報入力!H32="","",②選手情報入力!H32))</f>
        <v/>
      </c>
      <c r="M23" t="str">
        <f t="shared" si="1"/>
        <v/>
      </c>
      <c r="O23" t="str">
        <f>IF(E23="","",IF(②選手情報入力!J32="","",IF(I23=1,VLOOKUP(②選手情報入力!J32,種目情報!$A$4:$B$27,2,FALSE),VLOOKUP(②選手情報入力!J32,種目情報!$E$4:$F$25,2,FALSE))))</f>
        <v/>
      </c>
      <c r="P23" t="str">
        <f>IF(E23="","",IF(②選手情報入力!K32="","",②選手情報入力!K32))</f>
        <v/>
      </c>
      <c r="Q23" s="30" t="str">
        <f>IF(E23="","",IF(②選手情報入力!I32="","",1))</f>
        <v/>
      </c>
      <c r="R23" t="str">
        <f>IF(E23="","",IF(②選手情報入力!J32="","",IF(I23=1,VLOOKUP(②選手情報入力!J32,種目情報!$A$4:$C$17,3,FALSE),VLOOKUP(②選手情報入力!J32,種目情報!$E$4:$G$30,3,FALSE))))</f>
        <v/>
      </c>
      <c r="S23" t="str">
        <f>IF(E23="","",IF(②選手情報入力!M32="","",IF(I23=1,VLOOKUP(②選手情報入力!M32,種目情報!$A$4:$B$17,2,FALSE),VLOOKUP(②選手情報入力!M32,種目情報!$E$4:$F$30,2,FALSE))))</f>
        <v/>
      </c>
      <c r="T23" t="str">
        <f>IF(E23="","",IF(②選手情報入力!N32="","",②選手情報入力!N32))</f>
        <v/>
      </c>
      <c r="U23" s="30" t="str">
        <f>IF(E23="","",IF(②選手情報入力!L32="","",1))</f>
        <v/>
      </c>
      <c r="V23" t="str">
        <f>IF(E23="","",IF(②選手情報入力!M32="","",IF(I23=1,VLOOKUP(②選手情報入力!M32,種目情報!$A$4:$C$17,3,FALSE),VLOOKUP(②選手情報入力!M32,種目情報!$E$4:$G$30,3,FALSE))))</f>
        <v/>
      </c>
      <c r="W23" t="str">
        <f>IF(E23="","",IF(②選手情報入力!P32="","",IF(I23=1,VLOOKUP(②選手情報入力!P32,種目情報!$A$4:$B$17,2,FALSE),VLOOKUP(②選手情報入力!P32,種目情報!$E$4:$F$30,2,FALSE))))</f>
        <v/>
      </c>
      <c r="X23" t="str">
        <f>IF(E23="","",IF(②選手情報入力!Q32="","",②選手情報入力!Q32))</f>
        <v/>
      </c>
      <c r="Y23" s="30" t="str">
        <f>IF(E23="","",IF(②選手情報入力!O32="","",1))</f>
        <v/>
      </c>
      <c r="Z23" t="str">
        <f>IF(E23="","",IF(②選手情報入力!P32="","",IF(I23=1,VLOOKUP(②選手情報入力!P32,種目情報!$A$4:$C$17,3,FALSE),VLOOKUP(②選手情報入力!P32,種目情報!$E$4:$G$30,3,FALSE))))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IF(E24="","",data_kyogisha!I24&amp;①団体情報入力!C$4+②選手情報入力!C33+10000000)</f>
        <v/>
      </c>
      <c r="B24" t="str">
        <f>IF(E24="","",①団体情報入力!$C$4)</f>
        <v/>
      </c>
      <c r="D24" t="str">
        <f>IF(E24="","",②選手情報入力!B$11)</f>
        <v/>
      </c>
      <c r="E24" t="str">
        <f>IF(②選手情報入力!C33="","",②選手情報入力!C33)</f>
        <v/>
      </c>
      <c r="F24" t="str">
        <f>IF(E24="","",②選手情報入力!D33)</f>
        <v/>
      </c>
      <c r="G24" t="str">
        <f>IF(E24="","",ASC(②選手情報入力!E33&amp;" "&amp;②選手情報入力!F33))</f>
        <v/>
      </c>
      <c r="H24" t="str">
        <f t="shared" si="0"/>
        <v/>
      </c>
      <c r="I24" t="str">
        <f>IF(E24="","",IF(②選手情報入力!G33="男",1,2))</f>
        <v/>
      </c>
      <c r="J24" t="str">
        <f>IF(E24="","",IF(②選手情報入力!H33="","",②選手情報入力!H33))</f>
        <v/>
      </c>
      <c r="M24" t="str">
        <f t="shared" si="1"/>
        <v/>
      </c>
      <c r="O24" t="str">
        <f>IF(E24="","",IF(②選手情報入力!J33="","",IF(I24=1,VLOOKUP(②選手情報入力!J33,種目情報!$A$4:$B$27,2,FALSE),VLOOKUP(②選手情報入力!J33,種目情報!$E$4:$F$25,2,FALSE))))</f>
        <v/>
      </c>
      <c r="P24" t="str">
        <f>IF(E24="","",IF(②選手情報入力!K33="","",②選手情報入力!K33))</f>
        <v/>
      </c>
      <c r="Q24" s="30" t="str">
        <f>IF(E24="","",IF(②選手情報入力!I33="","",1))</f>
        <v/>
      </c>
      <c r="R24" t="str">
        <f>IF(E24="","",IF(②選手情報入力!J33="","",IF(I24=1,VLOOKUP(②選手情報入力!J33,種目情報!$A$4:$C$17,3,FALSE),VLOOKUP(②選手情報入力!J33,種目情報!$E$4:$G$30,3,FALSE))))</f>
        <v/>
      </c>
      <c r="S24" t="str">
        <f>IF(E24="","",IF(②選手情報入力!M33="","",IF(I24=1,VLOOKUP(②選手情報入力!M33,種目情報!$A$4:$B$17,2,FALSE),VLOOKUP(②選手情報入力!M33,種目情報!$E$4:$F$30,2,FALSE))))</f>
        <v/>
      </c>
      <c r="T24" t="str">
        <f>IF(E24="","",IF(②選手情報入力!N33="","",②選手情報入力!N33))</f>
        <v/>
      </c>
      <c r="U24" s="30" t="str">
        <f>IF(E24="","",IF(②選手情報入力!L33="","",1))</f>
        <v/>
      </c>
      <c r="V24" t="str">
        <f>IF(E24="","",IF(②選手情報入力!M33="","",IF(I24=1,VLOOKUP(②選手情報入力!M33,種目情報!$A$4:$C$17,3,FALSE),VLOOKUP(②選手情報入力!M33,種目情報!$E$4:$G$30,3,FALSE))))</f>
        <v/>
      </c>
      <c r="W24" t="str">
        <f>IF(E24="","",IF(②選手情報入力!P33="","",IF(I24=1,VLOOKUP(②選手情報入力!P33,種目情報!$A$4:$B$17,2,FALSE),VLOOKUP(②選手情報入力!P33,種目情報!$E$4:$F$30,2,FALSE))))</f>
        <v/>
      </c>
      <c r="X24" t="str">
        <f>IF(E24="","",IF(②選手情報入力!Q33="","",②選手情報入力!Q33))</f>
        <v/>
      </c>
      <c r="Y24" s="30" t="str">
        <f>IF(E24="","",IF(②選手情報入力!O33="","",1))</f>
        <v/>
      </c>
      <c r="Z24" t="str">
        <f>IF(E24="","",IF(②選手情報入力!P33="","",IF(I24=1,VLOOKUP(②選手情報入力!P33,種目情報!$A$4:$C$17,3,FALSE),VLOOKUP(②選手情報入力!P33,種目情報!$E$4:$G$30,3,FALSE))))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IF(E25="","",data_kyogisha!I25&amp;①団体情報入力!C$4+②選手情報入力!C34+10000000)</f>
        <v/>
      </c>
      <c r="B25" t="str">
        <f>IF(E25="","",①団体情報入力!$C$4)</f>
        <v/>
      </c>
      <c r="D25" t="str">
        <f>IF(E25="","",②選手情報入力!B$11)</f>
        <v/>
      </c>
      <c r="E25" t="str">
        <f>IF(②選手情報入力!C34="","",②選手情報入力!C34)</f>
        <v/>
      </c>
      <c r="F25" t="str">
        <f>IF(E25="","",②選手情報入力!D34)</f>
        <v/>
      </c>
      <c r="G25" t="str">
        <f>IF(E25="","",ASC(②選手情報入力!E34&amp;" "&amp;②選手情報入力!F34))</f>
        <v/>
      </c>
      <c r="H25" t="str">
        <f t="shared" si="0"/>
        <v/>
      </c>
      <c r="I25" t="str">
        <f>IF(E25="","",IF(②選手情報入力!G34="男",1,2))</f>
        <v/>
      </c>
      <c r="J25" t="str">
        <f>IF(E25="","",IF(②選手情報入力!H34="","",②選手情報入力!H34))</f>
        <v/>
      </c>
      <c r="M25" t="str">
        <f t="shared" si="1"/>
        <v/>
      </c>
      <c r="O25" t="str">
        <f>IF(E25="","",IF(②選手情報入力!J34="","",IF(I25=1,VLOOKUP(②選手情報入力!J34,種目情報!$A$4:$B$27,2,FALSE),VLOOKUP(②選手情報入力!J34,種目情報!$E$4:$F$25,2,FALSE))))</f>
        <v/>
      </c>
      <c r="P25" t="str">
        <f>IF(E25="","",IF(②選手情報入力!K34="","",②選手情報入力!K34))</f>
        <v/>
      </c>
      <c r="Q25" s="30" t="str">
        <f>IF(E25="","",IF(②選手情報入力!I34="","",1))</f>
        <v/>
      </c>
      <c r="R25" t="str">
        <f>IF(E25="","",IF(②選手情報入力!J34="","",IF(I25=1,VLOOKUP(②選手情報入力!J34,種目情報!$A$4:$C$17,3,FALSE),VLOOKUP(②選手情報入力!J34,種目情報!$E$4:$G$30,3,FALSE))))</f>
        <v/>
      </c>
      <c r="S25" t="str">
        <f>IF(E25="","",IF(②選手情報入力!M34="","",IF(I25=1,VLOOKUP(②選手情報入力!M34,種目情報!$A$4:$B$17,2,FALSE),VLOOKUP(②選手情報入力!M34,種目情報!$E$4:$F$30,2,FALSE))))</f>
        <v/>
      </c>
      <c r="T25" t="str">
        <f>IF(E25="","",IF(②選手情報入力!N34="","",②選手情報入力!N34))</f>
        <v/>
      </c>
      <c r="U25" s="30" t="str">
        <f>IF(E25="","",IF(②選手情報入力!L34="","",1))</f>
        <v/>
      </c>
      <c r="V25" t="str">
        <f>IF(E25="","",IF(②選手情報入力!M34="","",IF(I25=1,VLOOKUP(②選手情報入力!M34,種目情報!$A$4:$C$17,3,FALSE),VLOOKUP(②選手情報入力!M34,種目情報!$E$4:$G$30,3,FALSE))))</f>
        <v/>
      </c>
      <c r="W25" t="str">
        <f>IF(E25="","",IF(②選手情報入力!P34="","",IF(I25=1,VLOOKUP(②選手情報入力!P34,種目情報!$A$4:$B$17,2,FALSE),VLOOKUP(②選手情報入力!P34,種目情報!$E$4:$F$30,2,FALSE))))</f>
        <v/>
      </c>
      <c r="X25" t="str">
        <f>IF(E25="","",IF(②選手情報入力!Q34="","",②選手情報入力!Q34))</f>
        <v/>
      </c>
      <c r="Y25" s="30" t="str">
        <f>IF(E25="","",IF(②選手情報入力!O34="","",1))</f>
        <v/>
      </c>
      <c r="Z25" t="str">
        <f>IF(E25="","",IF(②選手情報入力!P34="","",IF(I25=1,VLOOKUP(②選手情報入力!P34,種目情報!$A$4:$C$17,3,FALSE),VLOOKUP(②選手情報入力!P34,種目情報!$E$4:$G$30,3,FALSE))))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IF(E26="","",data_kyogisha!I26&amp;①団体情報入力!C$4+②選手情報入力!C35+10000000)</f>
        <v/>
      </c>
      <c r="B26" t="str">
        <f>IF(E26="","",①団体情報入力!$C$4)</f>
        <v/>
      </c>
      <c r="D26" t="str">
        <f>IF(E26="","",②選手情報入力!B$11)</f>
        <v/>
      </c>
      <c r="E26" t="str">
        <f>IF(②選手情報入力!C35="","",②選手情報入力!C35)</f>
        <v/>
      </c>
      <c r="F26" t="str">
        <f>IF(E26="","",②選手情報入力!D35)</f>
        <v/>
      </c>
      <c r="G26" t="str">
        <f>IF(E26="","",ASC(②選手情報入力!E35&amp;" "&amp;②選手情報入力!F35))</f>
        <v/>
      </c>
      <c r="H26" t="str">
        <f t="shared" si="0"/>
        <v/>
      </c>
      <c r="I26" t="str">
        <f>IF(E26="","",IF(②選手情報入力!G35="男",1,2))</f>
        <v/>
      </c>
      <c r="J26" t="str">
        <f>IF(E26="","",IF(②選手情報入力!H35="","",②選手情報入力!H35))</f>
        <v/>
      </c>
      <c r="M26" t="str">
        <f t="shared" si="1"/>
        <v/>
      </c>
      <c r="O26" t="str">
        <f>IF(E26="","",IF(②選手情報入力!J35="","",IF(I26=1,VLOOKUP(②選手情報入力!J35,種目情報!$A$4:$B$27,2,FALSE),VLOOKUP(②選手情報入力!J35,種目情報!$E$4:$F$25,2,FALSE))))</f>
        <v/>
      </c>
      <c r="P26" t="str">
        <f>IF(E26="","",IF(②選手情報入力!K35="","",②選手情報入力!K35))</f>
        <v/>
      </c>
      <c r="Q26" s="30" t="str">
        <f>IF(E26="","",IF(②選手情報入力!I35="","",1))</f>
        <v/>
      </c>
      <c r="R26" t="str">
        <f>IF(E26="","",IF(②選手情報入力!J35="","",IF(I26=1,VLOOKUP(②選手情報入力!J35,種目情報!$A$4:$C$17,3,FALSE),VLOOKUP(②選手情報入力!J35,種目情報!$E$4:$G$30,3,FALSE))))</f>
        <v/>
      </c>
      <c r="S26" t="str">
        <f>IF(E26="","",IF(②選手情報入力!M35="","",IF(I26=1,VLOOKUP(②選手情報入力!M35,種目情報!$A$4:$B$17,2,FALSE),VLOOKUP(②選手情報入力!M35,種目情報!$E$4:$F$30,2,FALSE))))</f>
        <v/>
      </c>
      <c r="T26" t="str">
        <f>IF(E26="","",IF(②選手情報入力!N35="","",②選手情報入力!N35))</f>
        <v/>
      </c>
      <c r="U26" s="30" t="str">
        <f>IF(E26="","",IF(②選手情報入力!L35="","",1))</f>
        <v/>
      </c>
      <c r="V26" t="str">
        <f>IF(E26="","",IF(②選手情報入力!M35="","",IF(I26=1,VLOOKUP(②選手情報入力!M35,種目情報!$A$4:$C$17,3,FALSE),VLOOKUP(②選手情報入力!M35,種目情報!$E$4:$G$30,3,FALSE))))</f>
        <v/>
      </c>
      <c r="W26" t="str">
        <f>IF(E26="","",IF(②選手情報入力!P35="","",IF(I26=1,VLOOKUP(②選手情報入力!P35,種目情報!$A$4:$B$17,2,FALSE),VLOOKUP(②選手情報入力!P35,種目情報!$E$4:$F$30,2,FALSE))))</f>
        <v/>
      </c>
      <c r="X26" t="str">
        <f>IF(E26="","",IF(②選手情報入力!Q35="","",②選手情報入力!Q35))</f>
        <v/>
      </c>
      <c r="Y26" s="30" t="str">
        <f>IF(E26="","",IF(②選手情報入力!O35="","",1))</f>
        <v/>
      </c>
      <c r="Z26" t="str">
        <f>IF(E26="","",IF(②選手情報入力!P35="","",IF(I26=1,VLOOKUP(②選手情報入力!P35,種目情報!$A$4:$C$17,3,FALSE),VLOOKUP(②選手情報入力!P35,種目情報!$E$4:$G$30,3,FALSE))))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IF(E27="","",data_kyogisha!I27&amp;①団体情報入力!C$4+②選手情報入力!C36+10000000)</f>
        <v/>
      </c>
      <c r="B27" t="str">
        <f>IF(E27="","",①団体情報入力!$C$4)</f>
        <v/>
      </c>
      <c r="D27" t="str">
        <f>IF(E27="","",②選手情報入力!B$11)</f>
        <v/>
      </c>
      <c r="E27" t="str">
        <f>IF(②選手情報入力!C36="","",②選手情報入力!C36)</f>
        <v/>
      </c>
      <c r="F27" t="str">
        <f>IF(E27="","",②選手情報入力!D36)</f>
        <v/>
      </c>
      <c r="G27" t="str">
        <f>IF(E27="","",ASC(②選手情報入力!E36&amp;" "&amp;②選手情報入力!F36))</f>
        <v/>
      </c>
      <c r="H27" t="str">
        <f t="shared" si="0"/>
        <v/>
      </c>
      <c r="I27" t="str">
        <f>IF(E27="","",IF(②選手情報入力!G36="男",1,2))</f>
        <v/>
      </c>
      <c r="J27" t="str">
        <f>IF(E27="","",IF(②選手情報入力!H36="","",②選手情報入力!H36))</f>
        <v/>
      </c>
      <c r="M27" t="str">
        <f t="shared" si="1"/>
        <v/>
      </c>
      <c r="O27" t="str">
        <f>IF(E27="","",IF(②選手情報入力!J36="","",IF(I27=1,VLOOKUP(②選手情報入力!J36,種目情報!$A$4:$B$27,2,FALSE),VLOOKUP(②選手情報入力!J36,種目情報!$E$4:$F$25,2,FALSE))))</f>
        <v/>
      </c>
      <c r="P27" t="str">
        <f>IF(E27="","",IF(②選手情報入力!K36="","",②選手情報入力!K36))</f>
        <v/>
      </c>
      <c r="Q27" s="30" t="str">
        <f>IF(E27="","",IF(②選手情報入力!I36="","",1))</f>
        <v/>
      </c>
      <c r="R27" t="str">
        <f>IF(E27="","",IF(②選手情報入力!J36="","",IF(I27=1,VLOOKUP(②選手情報入力!J36,種目情報!$A$4:$C$17,3,FALSE),VLOOKUP(②選手情報入力!J36,種目情報!$E$4:$G$30,3,FALSE))))</f>
        <v/>
      </c>
      <c r="S27" t="str">
        <f>IF(E27="","",IF(②選手情報入力!M36="","",IF(I27=1,VLOOKUP(②選手情報入力!M36,種目情報!$A$4:$B$17,2,FALSE),VLOOKUP(②選手情報入力!M36,種目情報!$E$4:$F$30,2,FALSE))))</f>
        <v/>
      </c>
      <c r="T27" t="str">
        <f>IF(E27="","",IF(②選手情報入力!N36="","",②選手情報入力!N36))</f>
        <v/>
      </c>
      <c r="U27" s="30" t="str">
        <f>IF(E27="","",IF(②選手情報入力!L36="","",1))</f>
        <v/>
      </c>
      <c r="V27" t="str">
        <f>IF(E27="","",IF(②選手情報入力!M36="","",IF(I27=1,VLOOKUP(②選手情報入力!M36,種目情報!$A$4:$C$17,3,FALSE),VLOOKUP(②選手情報入力!M36,種目情報!$E$4:$G$30,3,FALSE))))</f>
        <v/>
      </c>
      <c r="W27" t="str">
        <f>IF(E27="","",IF(②選手情報入力!P36="","",IF(I27=1,VLOOKUP(②選手情報入力!P36,種目情報!$A$4:$B$17,2,FALSE),VLOOKUP(②選手情報入力!P36,種目情報!$E$4:$F$30,2,FALSE))))</f>
        <v/>
      </c>
      <c r="X27" t="str">
        <f>IF(E27="","",IF(②選手情報入力!Q36="","",②選手情報入力!Q36))</f>
        <v/>
      </c>
      <c r="Y27" s="30" t="str">
        <f>IF(E27="","",IF(②選手情報入力!O36="","",1))</f>
        <v/>
      </c>
      <c r="Z27" t="str">
        <f>IF(E27="","",IF(②選手情報入力!P36="","",IF(I27=1,VLOOKUP(②選手情報入力!P36,種目情報!$A$4:$C$17,3,FALSE),VLOOKUP(②選手情報入力!P36,種目情報!$E$4:$G$30,3,FALSE))))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IF(E28="","",data_kyogisha!I28&amp;①団体情報入力!C$4+②選手情報入力!C37+10000000)</f>
        <v/>
      </c>
      <c r="B28" t="str">
        <f>IF(E28="","",①団体情報入力!$C$4)</f>
        <v/>
      </c>
      <c r="D28" t="str">
        <f>IF(E28="","",②選手情報入力!B$11)</f>
        <v/>
      </c>
      <c r="E28" t="str">
        <f>IF(②選手情報入力!C37="","",②選手情報入力!C37)</f>
        <v/>
      </c>
      <c r="F28" t="str">
        <f>IF(E28="","",②選手情報入力!D37)</f>
        <v/>
      </c>
      <c r="G28" t="str">
        <f>IF(E28="","",ASC(②選手情報入力!E37&amp;" "&amp;②選手情報入力!F37))</f>
        <v/>
      </c>
      <c r="H28" t="str">
        <f t="shared" si="0"/>
        <v/>
      </c>
      <c r="I28" t="str">
        <f>IF(E28="","",IF(②選手情報入力!G37="男",1,2))</f>
        <v/>
      </c>
      <c r="J28" t="str">
        <f>IF(E28="","",IF(②選手情報入力!H37="","",②選手情報入力!H37))</f>
        <v/>
      </c>
      <c r="M28" t="str">
        <f t="shared" si="1"/>
        <v/>
      </c>
      <c r="O28" t="str">
        <f>IF(E28="","",IF(②選手情報入力!J37="","",IF(I28=1,VLOOKUP(②選手情報入力!J37,種目情報!$A$4:$B$27,2,FALSE),VLOOKUP(②選手情報入力!J37,種目情報!$E$4:$F$25,2,FALSE))))</f>
        <v/>
      </c>
      <c r="P28" t="str">
        <f>IF(E28="","",IF(②選手情報入力!K37="","",②選手情報入力!K37))</f>
        <v/>
      </c>
      <c r="Q28" s="30" t="str">
        <f>IF(E28="","",IF(②選手情報入力!I37="","",1))</f>
        <v/>
      </c>
      <c r="R28" t="str">
        <f>IF(E28="","",IF(②選手情報入力!J37="","",IF(I28=1,VLOOKUP(②選手情報入力!J37,種目情報!$A$4:$C$17,3,FALSE),VLOOKUP(②選手情報入力!J37,種目情報!$E$4:$G$30,3,FALSE))))</f>
        <v/>
      </c>
      <c r="S28" t="str">
        <f>IF(E28="","",IF(②選手情報入力!M37="","",IF(I28=1,VLOOKUP(②選手情報入力!M37,種目情報!$A$4:$B$17,2,FALSE),VLOOKUP(②選手情報入力!M37,種目情報!$E$4:$F$30,2,FALSE))))</f>
        <v/>
      </c>
      <c r="T28" t="str">
        <f>IF(E28="","",IF(②選手情報入力!N37="","",②選手情報入力!N37))</f>
        <v/>
      </c>
      <c r="U28" s="30" t="str">
        <f>IF(E28="","",IF(②選手情報入力!L37="","",1))</f>
        <v/>
      </c>
      <c r="V28" t="str">
        <f>IF(E28="","",IF(②選手情報入力!M37="","",IF(I28=1,VLOOKUP(②選手情報入力!M37,種目情報!$A$4:$C$17,3,FALSE),VLOOKUP(②選手情報入力!M37,種目情報!$E$4:$G$30,3,FALSE))))</f>
        <v/>
      </c>
      <c r="W28" t="str">
        <f>IF(E28="","",IF(②選手情報入力!P37="","",IF(I28=1,VLOOKUP(②選手情報入力!P37,種目情報!$A$4:$B$17,2,FALSE),VLOOKUP(②選手情報入力!P37,種目情報!$E$4:$F$30,2,FALSE))))</f>
        <v/>
      </c>
      <c r="X28" t="str">
        <f>IF(E28="","",IF(②選手情報入力!Q37="","",②選手情報入力!Q37))</f>
        <v/>
      </c>
      <c r="Y28" s="30" t="str">
        <f>IF(E28="","",IF(②選手情報入力!O37="","",1))</f>
        <v/>
      </c>
      <c r="Z28" t="str">
        <f>IF(E28="","",IF(②選手情報入力!P37="","",IF(I28=1,VLOOKUP(②選手情報入力!P37,種目情報!$A$4:$C$17,3,FALSE),VLOOKUP(②選手情報入力!P37,種目情報!$E$4:$G$30,3,FALSE))))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IF(E29="","",data_kyogisha!I29&amp;①団体情報入力!C$4+②選手情報入力!C38+10000000)</f>
        <v/>
      </c>
      <c r="B29" t="str">
        <f>IF(E29="","",①団体情報入力!$C$4)</f>
        <v/>
      </c>
      <c r="D29" t="str">
        <f>IF(E29="","",②選手情報入力!B$11)</f>
        <v/>
      </c>
      <c r="E29" t="str">
        <f>IF(②選手情報入力!C38="","",②選手情報入力!C38)</f>
        <v/>
      </c>
      <c r="F29" t="str">
        <f>IF(E29="","",②選手情報入力!D38)</f>
        <v/>
      </c>
      <c r="G29" t="str">
        <f>IF(E29="","",ASC(②選手情報入力!E38&amp;" "&amp;②選手情報入力!F38))</f>
        <v/>
      </c>
      <c r="H29" t="str">
        <f t="shared" si="0"/>
        <v/>
      </c>
      <c r="I29" t="str">
        <f>IF(E29="","",IF(②選手情報入力!G38="男",1,2))</f>
        <v/>
      </c>
      <c r="J29" t="str">
        <f>IF(E29="","",IF(②選手情報入力!H38="","",②選手情報入力!H38))</f>
        <v/>
      </c>
      <c r="M29" t="str">
        <f t="shared" si="1"/>
        <v/>
      </c>
      <c r="O29" t="str">
        <f>IF(E29="","",IF(②選手情報入力!J38="","",IF(I29=1,VLOOKUP(②選手情報入力!J38,種目情報!$A$4:$B$27,2,FALSE),VLOOKUP(②選手情報入力!J38,種目情報!$E$4:$F$25,2,FALSE))))</f>
        <v/>
      </c>
      <c r="P29" t="str">
        <f>IF(E29="","",IF(②選手情報入力!K38="","",②選手情報入力!K38))</f>
        <v/>
      </c>
      <c r="Q29" s="30" t="str">
        <f>IF(E29="","",IF(②選手情報入力!I38="","",1))</f>
        <v/>
      </c>
      <c r="R29" t="str">
        <f>IF(E29="","",IF(②選手情報入力!J38="","",IF(I29=1,VLOOKUP(②選手情報入力!J38,種目情報!$A$4:$C$17,3,FALSE),VLOOKUP(②選手情報入力!J38,種目情報!$E$4:$G$30,3,FALSE))))</f>
        <v/>
      </c>
      <c r="S29" t="str">
        <f>IF(E29="","",IF(②選手情報入力!M38="","",IF(I29=1,VLOOKUP(②選手情報入力!M38,種目情報!$A$4:$B$17,2,FALSE),VLOOKUP(②選手情報入力!M38,種目情報!$E$4:$F$30,2,FALSE))))</f>
        <v/>
      </c>
      <c r="T29" t="str">
        <f>IF(E29="","",IF(②選手情報入力!N38="","",②選手情報入力!N38))</f>
        <v/>
      </c>
      <c r="U29" s="30" t="str">
        <f>IF(E29="","",IF(②選手情報入力!L38="","",1))</f>
        <v/>
      </c>
      <c r="V29" t="str">
        <f>IF(E29="","",IF(②選手情報入力!M38="","",IF(I29=1,VLOOKUP(②選手情報入力!M38,種目情報!$A$4:$C$17,3,FALSE),VLOOKUP(②選手情報入力!M38,種目情報!$E$4:$G$30,3,FALSE))))</f>
        <v/>
      </c>
      <c r="W29" t="str">
        <f>IF(E29="","",IF(②選手情報入力!P38="","",IF(I29=1,VLOOKUP(②選手情報入力!P38,種目情報!$A$4:$B$17,2,FALSE),VLOOKUP(②選手情報入力!P38,種目情報!$E$4:$F$30,2,FALSE))))</f>
        <v/>
      </c>
      <c r="X29" t="str">
        <f>IF(E29="","",IF(②選手情報入力!Q38="","",②選手情報入力!Q38))</f>
        <v/>
      </c>
      <c r="Y29" s="30" t="str">
        <f>IF(E29="","",IF(②選手情報入力!O38="","",1))</f>
        <v/>
      </c>
      <c r="Z29" t="str">
        <f>IF(E29="","",IF(②選手情報入力!P38="","",IF(I29=1,VLOOKUP(②選手情報入力!P38,種目情報!$A$4:$C$17,3,FALSE),VLOOKUP(②選手情報入力!P38,種目情報!$E$4:$G$30,3,FALSE))))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IF(E30="","",data_kyogisha!I30&amp;①団体情報入力!C$4+②選手情報入力!C39+10000000)</f>
        <v/>
      </c>
      <c r="B30" t="str">
        <f>IF(E30="","",①団体情報入力!$C$4)</f>
        <v/>
      </c>
      <c r="D30" t="str">
        <f>IF(E30="","",②選手情報入力!B$11)</f>
        <v/>
      </c>
      <c r="E30" t="str">
        <f>IF(②選手情報入力!C39="","",②選手情報入力!C39)</f>
        <v/>
      </c>
      <c r="F30" t="str">
        <f>IF(E30="","",②選手情報入力!D39)</f>
        <v/>
      </c>
      <c r="G30" t="str">
        <f>IF(E30="","",ASC(②選手情報入力!E39&amp;" "&amp;②選手情報入力!F39))</f>
        <v/>
      </c>
      <c r="H30" t="str">
        <f t="shared" si="0"/>
        <v/>
      </c>
      <c r="I30" t="str">
        <f>IF(E30="","",IF(②選手情報入力!G39="男",1,2))</f>
        <v/>
      </c>
      <c r="J30" t="str">
        <f>IF(E30="","",IF(②選手情報入力!H39="","",②選手情報入力!H39))</f>
        <v/>
      </c>
      <c r="M30" t="str">
        <f t="shared" si="1"/>
        <v/>
      </c>
      <c r="O30" t="str">
        <f>IF(E30="","",IF(②選手情報入力!J39="","",IF(I30=1,VLOOKUP(②選手情報入力!J39,種目情報!$A$4:$B$27,2,FALSE),VLOOKUP(②選手情報入力!J39,種目情報!$E$4:$F$25,2,FALSE))))</f>
        <v/>
      </c>
      <c r="P30" t="str">
        <f>IF(E30="","",IF(②選手情報入力!K39="","",②選手情報入力!K39))</f>
        <v/>
      </c>
      <c r="Q30" s="30" t="str">
        <f>IF(E30="","",IF(②選手情報入力!I39="","",1))</f>
        <v/>
      </c>
      <c r="R30" t="str">
        <f>IF(E30="","",IF(②選手情報入力!J39="","",IF(I30=1,VLOOKUP(②選手情報入力!J39,種目情報!$A$4:$C$17,3,FALSE),VLOOKUP(②選手情報入力!J39,種目情報!$E$4:$G$30,3,FALSE))))</f>
        <v/>
      </c>
      <c r="S30" t="str">
        <f>IF(E30="","",IF(②選手情報入力!M39="","",IF(I30=1,VLOOKUP(②選手情報入力!M39,種目情報!$A$4:$B$17,2,FALSE),VLOOKUP(②選手情報入力!M39,種目情報!$E$4:$F$30,2,FALSE))))</f>
        <v/>
      </c>
      <c r="T30" t="str">
        <f>IF(E30="","",IF(②選手情報入力!N39="","",②選手情報入力!N39))</f>
        <v/>
      </c>
      <c r="U30" s="30" t="str">
        <f>IF(E30="","",IF(②選手情報入力!L39="","",1))</f>
        <v/>
      </c>
      <c r="V30" t="str">
        <f>IF(E30="","",IF(②選手情報入力!M39="","",IF(I30=1,VLOOKUP(②選手情報入力!M39,種目情報!$A$4:$C$17,3,FALSE),VLOOKUP(②選手情報入力!M39,種目情報!$E$4:$G$30,3,FALSE))))</f>
        <v/>
      </c>
      <c r="W30" t="str">
        <f>IF(E30="","",IF(②選手情報入力!P39="","",IF(I30=1,VLOOKUP(②選手情報入力!P39,種目情報!$A$4:$B$17,2,FALSE),VLOOKUP(②選手情報入力!P39,種目情報!$E$4:$F$30,2,FALSE))))</f>
        <v/>
      </c>
      <c r="X30" t="str">
        <f>IF(E30="","",IF(②選手情報入力!Q39="","",②選手情報入力!Q39))</f>
        <v/>
      </c>
      <c r="Y30" s="30" t="str">
        <f>IF(E30="","",IF(②選手情報入力!O39="","",1))</f>
        <v/>
      </c>
      <c r="Z30" t="str">
        <f>IF(E30="","",IF(②選手情報入力!P39="","",IF(I30=1,VLOOKUP(②選手情報入力!P39,種目情報!$A$4:$C$17,3,FALSE),VLOOKUP(②選手情報入力!P39,種目情報!$E$4:$G$30,3,FALSE))))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IF(E31="","",data_kyogisha!I31&amp;①団体情報入力!C$4+②選手情報入力!C40+10000000)</f>
        <v/>
      </c>
      <c r="B31" t="str">
        <f>IF(E31="","",①団体情報入力!$C$4)</f>
        <v/>
      </c>
      <c r="D31" t="str">
        <f>IF(E31="","",②選手情報入力!B$11)</f>
        <v/>
      </c>
      <c r="E31" t="str">
        <f>IF(②選手情報入力!C40="","",②選手情報入力!C40)</f>
        <v/>
      </c>
      <c r="F31" t="str">
        <f>IF(E31="","",②選手情報入力!D40)</f>
        <v/>
      </c>
      <c r="G31" t="str">
        <f>IF(E31="","",ASC(②選手情報入力!E40&amp;" "&amp;②選手情報入力!F40))</f>
        <v/>
      </c>
      <c r="H31" t="str">
        <f t="shared" si="0"/>
        <v/>
      </c>
      <c r="I31" t="str">
        <f>IF(E31="","",IF(②選手情報入力!G40="男",1,2))</f>
        <v/>
      </c>
      <c r="J31" t="str">
        <f>IF(E31="","",IF(②選手情報入力!H40="","",②選手情報入力!H40))</f>
        <v/>
      </c>
      <c r="M31" t="str">
        <f t="shared" si="1"/>
        <v/>
      </c>
      <c r="O31" t="str">
        <f>IF(E31="","",IF(②選手情報入力!J40="","",IF(I31=1,VLOOKUP(②選手情報入力!J40,種目情報!$A$4:$B$27,2,FALSE),VLOOKUP(②選手情報入力!J40,種目情報!$E$4:$F$25,2,FALSE))))</f>
        <v/>
      </c>
      <c r="P31" t="str">
        <f>IF(E31="","",IF(②選手情報入力!K40="","",②選手情報入力!K40))</f>
        <v/>
      </c>
      <c r="Q31" s="30" t="str">
        <f>IF(E31="","",IF(②選手情報入力!I40="","",1))</f>
        <v/>
      </c>
      <c r="R31" t="str">
        <f>IF(E31="","",IF(②選手情報入力!J40="","",IF(I31=1,VLOOKUP(②選手情報入力!J40,種目情報!$A$4:$C$17,3,FALSE),VLOOKUP(②選手情報入力!J40,種目情報!$E$4:$G$30,3,FALSE))))</f>
        <v/>
      </c>
      <c r="S31" t="str">
        <f>IF(E31="","",IF(②選手情報入力!M40="","",IF(I31=1,VLOOKUP(②選手情報入力!M40,種目情報!$A$4:$B$17,2,FALSE),VLOOKUP(②選手情報入力!M40,種目情報!$E$4:$F$30,2,FALSE))))</f>
        <v/>
      </c>
      <c r="T31" t="str">
        <f>IF(E31="","",IF(②選手情報入力!N40="","",②選手情報入力!N40))</f>
        <v/>
      </c>
      <c r="U31" s="30" t="str">
        <f>IF(E31="","",IF(②選手情報入力!L40="","",1))</f>
        <v/>
      </c>
      <c r="V31" t="str">
        <f>IF(E31="","",IF(②選手情報入力!M40="","",IF(I31=1,VLOOKUP(②選手情報入力!M40,種目情報!$A$4:$C$17,3,FALSE),VLOOKUP(②選手情報入力!M40,種目情報!$E$4:$G$30,3,FALSE))))</f>
        <v/>
      </c>
      <c r="W31" t="str">
        <f>IF(E31="","",IF(②選手情報入力!P40="","",IF(I31=1,VLOOKUP(②選手情報入力!P40,種目情報!$A$4:$B$17,2,FALSE),VLOOKUP(②選手情報入力!P40,種目情報!$E$4:$F$30,2,FALSE))))</f>
        <v/>
      </c>
      <c r="X31" t="str">
        <f>IF(E31="","",IF(②選手情報入力!Q40="","",②選手情報入力!Q40))</f>
        <v/>
      </c>
      <c r="Y31" s="30" t="str">
        <f>IF(E31="","",IF(②選手情報入力!O40="","",1))</f>
        <v/>
      </c>
      <c r="Z31" t="str">
        <f>IF(E31="","",IF(②選手情報入力!P40="","",IF(I31=1,VLOOKUP(②選手情報入力!P40,種目情報!$A$4:$C$17,3,FALSE),VLOOKUP(②選手情報入力!P40,種目情報!$E$4:$G$30,3,FALSE))))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IF(E32="","",data_kyogisha!I32&amp;①団体情報入力!C$4+②選手情報入力!C41+10000000)</f>
        <v/>
      </c>
      <c r="B32" t="str">
        <f>IF(E32="","",①団体情報入力!$C$4)</f>
        <v/>
      </c>
      <c r="D32" t="str">
        <f>IF(E32="","",②選手情報入力!B$11)</f>
        <v/>
      </c>
      <c r="E32" t="str">
        <f>IF(②選手情報入力!C41="","",②選手情報入力!C41)</f>
        <v/>
      </c>
      <c r="F32" t="str">
        <f>IF(E32="","",②選手情報入力!D41)</f>
        <v/>
      </c>
      <c r="G32" t="str">
        <f>IF(E32="","",ASC(②選手情報入力!E41&amp;" "&amp;②選手情報入力!F41))</f>
        <v/>
      </c>
      <c r="H32" t="str">
        <f t="shared" si="0"/>
        <v/>
      </c>
      <c r="I32" t="str">
        <f>IF(E32="","",IF(②選手情報入力!G41="男",1,2))</f>
        <v/>
      </c>
      <c r="J32" t="str">
        <f>IF(E32="","",IF(②選手情報入力!H41="","",②選手情報入力!H41))</f>
        <v/>
      </c>
      <c r="M32" t="str">
        <f t="shared" si="1"/>
        <v/>
      </c>
      <c r="O32" t="str">
        <f>IF(E32="","",IF(②選手情報入力!J41="","",IF(I32=1,VLOOKUP(②選手情報入力!J41,種目情報!$A$4:$B$27,2,FALSE),VLOOKUP(②選手情報入力!J41,種目情報!$E$4:$F$25,2,FALSE))))</f>
        <v/>
      </c>
      <c r="P32" t="str">
        <f>IF(E32="","",IF(②選手情報入力!K41="","",②選手情報入力!K41))</f>
        <v/>
      </c>
      <c r="Q32" s="30" t="str">
        <f>IF(E32="","",IF(②選手情報入力!I41="","",1))</f>
        <v/>
      </c>
      <c r="R32" t="str">
        <f>IF(E32="","",IF(②選手情報入力!J41="","",IF(I32=1,VLOOKUP(②選手情報入力!J41,種目情報!$A$4:$C$17,3,FALSE),VLOOKUP(②選手情報入力!J41,種目情報!$E$4:$G$30,3,FALSE))))</f>
        <v/>
      </c>
      <c r="S32" t="str">
        <f>IF(E32="","",IF(②選手情報入力!M41="","",IF(I32=1,VLOOKUP(②選手情報入力!M41,種目情報!$A$4:$B$17,2,FALSE),VLOOKUP(②選手情報入力!M41,種目情報!$E$4:$F$30,2,FALSE))))</f>
        <v/>
      </c>
      <c r="T32" t="str">
        <f>IF(E32="","",IF(②選手情報入力!N41="","",②選手情報入力!N41))</f>
        <v/>
      </c>
      <c r="U32" s="30" t="str">
        <f>IF(E32="","",IF(②選手情報入力!L41="","",1))</f>
        <v/>
      </c>
      <c r="V32" t="str">
        <f>IF(E32="","",IF(②選手情報入力!M41="","",IF(I32=1,VLOOKUP(②選手情報入力!M41,種目情報!$A$4:$C$17,3,FALSE),VLOOKUP(②選手情報入力!M41,種目情報!$E$4:$G$30,3,FALSE))))</f>
        <v/>
      </c>
      <c r="W32" t="str">
        <f>IF(E32="","",IF(②選手情報入力!P41="","",IF(I32=1,VLOOKUP(②選手情報入力!P41,種目情報!$A$4:$B$17,2,FALSE),VLOOKUP(②選手情報入力!P41,種目情報!$E$4:$F$30,2,FALSE))))</f>
        <v/>
      </c>
      <c r="X32" t="str">
        <f>IF(E32="","",IF(②選手情報入力!Q41="","",②選手情報入力!Q41))</f>
        <v/>
      </c>
      <c r="Y32" s="30" t="str">
        <f>IF(E32="","",IF(②選手情報入力!O41="","",1))</f>
        <v/>
      </c>
      <c r="Z32" t="str">
        <f>IF(E32="","",IF(②選手情報入力!P41="","",IF(I32=1,VLOOKUP(②選手情報入力!P41,種目情報!$A$4:$C$17,3,FALSE),VLOOKUP(②選手情報入力!P41,種目情報!$E$4:$G$30,3,FALSE))))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IF(E33="","",data_kyogisha!I33&amp;①団体情報入力!C$4+②選手情報入力!C42+10000000)</f>
        <v/>
      </c>
      <c r="B33" t="str">
        <f>IF(E33="","",①団体情報入力!$C$4)</f>
        <v/>
      </c>
      <c r="D33" t="str">
        <f>IF(E33="","",②選手情報入力!B$11)</f>
        <v/>
      </c>
      <c r="E33" t="str">
        <f>IF(②選手情報入力!C42="","",②選手情報入力!C42)</f>
        <v/>
      </c>
      <c r="F33" t="str">
        <f>IF(E33="","",②選手情報入力!D42)</f>
        <v/>
      </c>
      <c r="G33" t="str">
        <f>IF(E33="","",ASC(②選手情報入力!E42&amp;" "&amp;②選手情報入力!F42))</f>
        <v/>
      </c>
      <c r="H33" t="str">
        <f t="shared" si="0"/>
        <v/>
      </c>
      <c r="I33" t="str">
        <f>IF(E33="","",IF(②選手情報入力!G42="男",1,2))</f>
        <v/>
      </c>
      <c r="J33" t="str">
        <f>IF(E33="","",IF(②選手情報入力!H42="","",②選手情報入力!H42))</f>
        <v/>
      </c>
      <c r="M33" t="str">
        <f t="shared" si="1"/>
        <v/>
      </c>
      <c r="O33" t="str">
        <f>IF(E33="","",IF(②選手情報入力!J42="","",IF(I33=1,VLOOKUP(②選手情報入力!J42,種目情報!$A$4:$B$27,2,FALSE),VLOOKUP(②選手情報入力!J42,種目情報!$E$4:$F$25,2,FALSE))))</f>
        <v/>
      </c>
      <c r="P33" t="str">
        <f>IF(E33="","",IF(②選手情報入力!K42="","",②選手情報入力!K42))</f>
        <v/>
      </c>
      <c r="Q33" s="30" t="str">
        <f>IF(E33="","",IF(②選手情報入力!I42="","",1))</f>
        <v/>
      </c>
      <c r="R33" t="str">
        <f>IF(E33="","",IF(②選手情報入力!J42="","",IF(I33=1,VLOOKUP(②選手情報入力!J42,種目情報!$A$4:$C$17,3,FALSE),VLOOKUP(②選手情報入力!J42,種目情報!$E$4:$G$30,3,FALSE))))</f>
        <v/>
      </c>
      <c r="S33" t="str">
        <f>IF(E33="","",IF(②選手情報入力!M42="","",IF(I33=1,VLOOKUP(②選手情報入力!M42,種目情報!$A$4:$B$17,2,FALSE),VLOOKUP(②選手情報入力!M42,種目情報!$E$4:$F$30,2,FALSE))))</f>
        <v/>
      </c>
      <c r="T33" t="str">
        <f>IF(E33="","",IF(②選手情報入力!N42="","",②選手情報入力!N42))</f>
        <v/>
      </c>
      <c r="U33" s="30" t="str">
        <f>IF(E33="","",IF(②選手情報入力!L42="","",1))</f>
        <v/>
      </c>
      <c r="V33" t="str">
        <f>IF(E33="","",IF(②選手情報入力!M42="","",IF(I33=1,VLOOKUP(②選手情報入力!M42,種目情報!$A$4:$C$17,3,FALSE),VLOOKUP(②選手情報入力!M42,種目情報!$E$4:$G$30,3,FALSE))))</f>
        <v/>
      </c>
      <c r="W33" t="str">
        <f>IF(E33="","",IF(②選手情報入力!P42="","",IF(I33=1,VLOOKUP(②選手情報入力!P42,種目情報!$A$4:$B$17,2,FALSE),VLOOKUP(②選手情報入力!P42,種目情報!$E$4:$F$30,2,FALSE))))</f>
        <v/>
      </c>
      <c r="X33" t="str">
        <f>IF(E33="","",IF(②選手情報入力!Q42="","",②選手情報入力!Q42))</f>
        <v/>
      </c>
      <c r="Y33" s="30" t="str">
        <f>IF(E33="","",IF(②選手情報入力!O42="","",1))</f>
        <v/>
      </c>
      <c r="Z33" t="str">
        <f>IF(E33="","",IF(②選手情報入力!P42="","",IF(I33=1,VLOOKUP(②選手情報入力!P42,種目情報!$A$4:$C$17,3,FALSE),VLOOKUP(②選手情報入力!P42,種目情報!$E$4:$G$30,3,FALSE))))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IF(E34="","",data_kyogisha!I34&amp;①団体情報入力!C$4+②選手情報入力!C43+10000000)</f>
        <v/>
      </c>
      <c r="B34" t="str">
        <f>IF(E34="","",①団体情報入力!$C$4)</f>
        <v/>
      </c>
      <c r="D34" t="str">
        <f>IF(E34="","",②選手情報入力!B$11)</f>
        <v/>
      </c>
      <c r="E34" t="str">
        <f>IF(②選手情報入力!C43="","",②選手情報入力!C43)</f>
        <v/>
      </c>
      <c r="F34" t="str">
        <f>IF(E34="","",②選手情報入力!D43)</f>
        <v/>
      </c>
      <c r="G34" t="str">
        <f>IF(E34="","",ASC(②選手情報入力!E43&amp;" "&amp;②選手情報入力!F43))</f>
        <v/>
      </c>
      <c r="H34" t="str">
        <f t="shared" si="0"/>
        <v/>
      </c>
      <c r="I34" t="str">
        <f>IF(E34="","",IF(②選手情報入力!G43="男",1,2))</f>
        <v/>
      </c>
      <c r="J34" t="str">
        <f>IF(E34="","",IF(②選手情報入力!H43="","",②選手情報入力!H43))</f>
        <v/>
      </c>
      <c r="M34" t="str">
        <f t="shared" si="1"/>
        <v/>
      </c>
      <c r="O34" t="str">
        <f>IF(E34="","",IF(②選手情報入力!J43="","",IF(I34=1,VLOOKUP(②選手情報入力!J43,種目情報!$A$4:$B$27,2,FALSE),VLOOKUP(②選手情報入力!J43,種目情報!$E$4:$F$25,2,FALSE))))</f>
        <v/>
      </c>
      <c r="P34" t="str">
        <f>IF(E34="","",IF(②選手情報入力!K43="","",②選手情報入力!K43))</f>
        <v/>
      </c>
      <c r="Q34" s="30" t="str">
        <f>IF(E34="","",IF(②選手情報入力!I43="","",1))</f>
        <v/>
      </c>
      <c r="R34" t="str">
        <f>IF(E34="","",IF(②選手情報入力!J43="","",IF(I34=1,VLOOKUP(②選手情報入力!J43,種目情報!$A$4:$C$17,3,FALSE),VLOOKUP(②選手情報入力!J43,種目情報!$E$4:$G$30,3,FALSE))))</f>
        <v/>
      </c>
      <c r="S34" t="str">
        <f>IF(E34="","",IF(②選手情報入力!M43="","",IF(I34=1,VLOOKUP(②選手情報入力!M43,種目情報!$A$4:$B$17,2,FALSE),VLOOKUP(②選手情報入力!M43,種目情報!$E$4:$F$30,2,FALSE))))</f>
        <v/>
      </c>
      <c r="T34" t="str">
        <f>IF(E34="","",IF(②選手情報入力!N43="","",②選手情報入力!N43))</f>
        <v/>
      </c>
      <c r="U34" s="30" t="str">
        <f>IF(E34="","",IF(②選手情報入力!L43="","",1))</f>
        <v/>
      </c>
      <c r="V34" t="str">
        <f>IF(E34="","",IF(②選手情報入力!M43="","",IF(I34=1,VLOOKUP(②選手情報入力!M43,種目情報!$A$4:$C$17,3,FALSE),VLOOKUP(②選手情報入力!M43,種目情報!$E$4:$G$30,3,FALSE))))</f>
        <v/>
      </c>
      <c r="W34" t="str">
        <f>IF(E34="","",IF(②選手情報入力!P43="","",IF(I34=1,VLOOKUP(②選手情報入力!P43,種目情報!$A$4:$B$17,2,FALSE),VLOOKUP(②選手情報入力!P43,種目情報!$E$4:$F$30,2,FALSE))))</f>
        <v/>
      </c>
      <c r="X34" t="str">
        <f>IF(E34="","",IF(②選手情報入力!Q43="","",②選手情報入力!Q43))</f>
        <v/>
      </c>
      <c r="Y34" s="30" t="str">
        <f>IF(E34="","",IF(②選手情報入力!O43="","",1))</f>
        <v/>
      </c>
      <c r="Z34" t="str">
        <f>IF(E34="","",IF(②選手情報入力!P43="","",IF(I34=1,VLOOKUP(②選手情報入力!P43,種目情報!$A$4:$C$17,3,FALSE),VLOOKUP(②選手情報入力!P43,種目情報!$E$4:$G$30,3,FALSE))))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IF(E35="","",data_kyogisha!I35&amp;①団体情報入力!C$4+②選手情報入力!C44+10000000)</f>
        <v/>
      </c>
      <c r="B35" t="str">
        <f>IF(E35="","",①団体情報入力!$C$4)</f>
        <v/>
      </c>
      <c r="D35" t="str">
        <f>IF(E35="","",②選手情報入力!B$11)</f>
        <v/>
      </c>
      <c r="E35" t="str">
        <f>IF(②選手情報入力!C44="","",②選手情報入力!C44)</f>
        <v/>
      </c>
      <c r="F35" t="str">
        <f>IF(E35="","",②選手情報入力!D44)</f>
        <v/>
      </c>
      <c r="G35" t="str">
        <f>IF(E35="","",ASC(②選手情報入力!E44&amp;" "&amp;②選手情報入力!F44))</f>
        <v/>
      </c>
      <c r="H35" t="str">
        <f t="shared" si="0"/>
        <v/>
      </c>
      <c r="I35" t="str">
        <f>IF(E35="","",IF(②選手情報入力!G44="男",1,2))</f>
        <v/>
      </c>
      <c r="J35" t="str">
        <f>IF(E35="","",IF(②選手情報入力!H44="","",②選手情報入力!H44))</f>
        <v/>
      </c>
      <c r="M35" t="str">
        <f t="shared" si="1"/>
        <v/>
      </c>
      <c r="O35" t="str">
        <f>IF(E35="","",IF(②選手情報入力!J44="","",IF(I35=1,VLOOKUP(②選手情報入力!J44,種目情報!$A$4:$B$27,2,FALSE),VLOOKUP(②選手情報入力!J44,種目情報!$E$4:$F$25,2,FALSE))))</f>
        <v/>
      </c>
      <c r="P35" t="str">
        <f>IF(E35="","",IF(②選手情報入力!K44="","",②選手情報入力!K44))</f>
        <v/>
      </c>
      <c r="Q35" s="30" t="str">
        <f>IF(E35="","",IF(②選手情報入力!I44="","",1))</f>
        <v/>
      </c>
      <c r="R35" t="str">
        <f>IF(E35="","",IF(②選手情報入力!J44="","",IF(I35=1,VLOOKUP(②選手情報入力!J44,種目情報!$A$4:$C$17,3,FALSE),VLOOKUP(②選手情報入力!J44,種目情報!$E$4:$G$30,3,FALSE))))</f>
        <v/>
      </c>
      <c r="S35" t="str">
        <f>IF(E35="","",IF(②選手情報入力!M44="","",IF(I35=1,VLOOKUP(②選手情報入力!M44,種目情報!$A$4:$B$17,2,FALSE),VLOOKUP(②選手情報入力!M44,種目情報!$E$4:$F$30,2,FALSE))))</f>
        <v/>
      </c>
      <c r="T35" t="str">
        <f>IF(E35="","",IF(②選手情報入力!N44="","",②選手情報入力!N44))</f>
        <v/>
      </c>
      <c r="U35" s="30" t="str">
        <f>IF(E35="","",IF(②選手情報入力!L44="","",1))</f>
        <v/>
      </c>
      <c r="V35" t="str">
        <f>IF(E35="","",IF(②選手情報入力!M44="","",IF(I35=1,VLOOKUP(②選手情報入力!M44,種目情報!$A$4:$C$17,3,FALSE),VLOOKUP(②選手情報入力!M44,種目情報!$E$4:$G$30,3,FALSE))))</f>
        <v/>
      </c>
      <c r="W35" t="str">
        <f>IF(E35="","",IF(②選手情報入力!P44="","",IF(I35=1,VLOOKUP(②選手情報入力!P44,種目情報!$A$4:$B$17,2,FALSE),VLOOKUP(②選手情報入力!P44,種目情報!$E$4:$F$30,2,FALSE))))</f>
        <v/>
      </c>
      <c r="X35" t="str">
        <f>IF(E35="","",IF(②選手情報入力!Q44="","",②選手情報入力!Q44))</f>
        <v/>
      </c>
      <c r="Y35" s="30" t="str">
        <f>IF(E35="","",IF(②選手情報入力!O44="","",1))</f>
        <v/>
      </c>
      <c r="Z35" t="str">
        <f>IF(E35="","",IF(②選手情報入力!P44="","",IF(I35=1,VLOOKUP(②選手情報入力!P44,種目情報!$A$4:$C$17,3,FALSE),VLOOKUP(②選手情報入力!P44,種目情報!$E$4:$G$30,3,FALSE))))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IF(E36="","",data_kyogisha!I36&amp;①団体情報入力!C$4+②選手情報入力!C45+10000000)</f>
        <v/>
      </c>
      <c r="B36" t="str">
        <f>IF(E36="","",①団体情報入力!$C$4)</f>
        <v/>
      </c>
      <c r="D36" t="str">
        <f>IF(E36="","",②選手情報入力!B$11)</f>
        <v/>
      </c>
      <c r="E36" t="str">
        <f>IF(②選手情報入力!C45="","",②選手情報入力!C45)</f>
        <v/>
      </c>
      <c r="F36" t="str">
        <f>IF(E36="","",②選手情報入力!D45)</f>
        <v/>
      </c>
      <c r="G36" t="str">
        <f>IF(E36="","",ASC(②選手情報入力!E45&amp;" "&amp;②選手情報入力!F45))</f>
        <v/>
      </c>
      <c r="H36" t="str">
        <f t="shared" si="0"/>
        <v/>
      </c>
      <c r="I36" t="str">
        <f>IF(E36="","",IF(②選手情報入力!G45="男",1,2))</f>
        <v/>
      </c>
      <c r="J36" t="str">
        <f>IF(E36="","",IF(②選手情報入力!H45="","",②選手情報入力!H45))</f>
        <v/>
      </c>
      <c r="M36" t="str">
        <f t="shared" si="1"/>
        <v/>
      </c>
      <c r="O36" t="str">
        <f>IF(E36="","",IF(②選手情報入力!J45="","",IF(I36=1,VLOOKUP(②選手情報入力!J45,種目情報!$A$4:$B$27,2,FALSE),VLOOKUP(②選手情報入力!J45,種目情報!$E$4:$F$25,2,FALSE))))</f>
        <v/>
      </c>
      <c r="P36" t="str">
        <f>IF(E36="","",IF(②選手情報入力!K45="","",②選手情報入力!K45))</f>
        <v/>
      </c>
      <c r="Q36" s="30" t="str">
        <f>IF(E36="","",IF(②選手情報入力!I45="","",1))</f>
        <v/>
      </c>
      <c r="R36" t="str">
        <f>IF(E36="","",IF(②選手情報入力!J45="","",IF(I36=1,VLOOKUP(②選手情報入力!J45,種目情報!$A$4:$C$17,3,FALSE),VLOOKUP(②選手情報入力!J45,種目情報!$E$4:$G$30,3,FALSE))))</f>
        <v/>
      </c>
      <c r="S36" t="str">
        <f>IF(E36="","",IF(②選手情報入力!M45="","",IF(I36=1,VLOOKUP(②選手情報入力!M45,種目情報!$A$4:$B$17,2,FALSE),VLOOKUP(②選手情報入力!M45,種目情報!$E$4:$F$30,2,FALSE))))</f>
        <v/>
      </c>
      <c r="T36" t="str">
        <f>IF(E36="","",IF(②選手情報入力!N45="","",②選手情報入力!N45))</f>
        <v/>
      </c>
      <c r="U36" s="30" t="str">
        <f>IF(E36="","",IF(②選手情報入力!L45="","",1))</f>
        <v/>
      </c>
      <c r="V36" t="str">
        <f>IF(E36="","",IF(②選手情報入力!M45="","",IF(I36=1,VLOOKUP(②選手情報入力!M45,種目情報!$A$4:$C$17,3,FALSE),VLOOKUP(②選手情報入力!M45,種目情報!$E$4:$G$30,3,FALSE))))</f>
        <v/>
      </c>
      <c r="W36" t="str">
        <f>IF(E36="","",IF(②選手情報入力!P45="","",IF(I36=1,VLOOKUP(②選手情報入力!P45,種目情報!$A$4:$B$17,2,FALSE),VLOOKUP(②選手情報入力!P45,種目情報!$E$4:$F$30,2,FALSE))))</f>
        <v/>
      </c>
      <c r="X36" t="str">
        <f>IF(E36="","",IF(②選手情報入力!Q45="","",②選手情報入力!Q45))</f>
        <v/>
      </c>
      <c r="Y36" s="30" t="str">
        <f>IF(E36="","",IF(②選手情報入力!O45="","",1))</f>
        <v/>
      </c>
      <c r="Z36" t="str">
        <f>IF(E36="","",IF(②選手情報入力!P45="","",IF(I36=1,VLOOKUP(②選手情報入力!P45,種目情報!$A$4:$C$17,3,FALSE),VLOOKUP(②選手情報入力!P45,種目情報!$E$4:$G$30,3,FALSE))))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IF(E37="","",data_kyogisha!I37&amp;①団体情報入力!C$4+②選手情報入力!C46+10000000)</f>
        <v/>
      </c>
      <c r="B37" t="str">
        <f>IF(E37="","",①団体情報入力!$C$4)</f>
        <v/>
      </c>
      <c r="D37" t="str">
        <f>IF(E37="","",②選手情報入力!B$11)</f>
        <v/>
      </c>
      <c r="E37" t="str">
        <f>IF(②選手情報入力!C46="","",②選手情報入力!C46)</f>
        <v/>
      </c>
      <c r="F37" t="str">
        <f>IF(E37="","",②選手情報入力!D46)</f>
        <v/>
      </c>
      <c r="G37" t="str">
        <f>IF(E37="","",ASC(②選手情報入力!E46&amp;" "&amp;②選手情報入力!F46))</f>
        <v/>
      </c>
      <c r="H37" t="str">
        <f t="shared" si="0"/>
        <v/>
      </c>
      <c r="I37" t="str">
        <f>IF(E37="","",IF(②選手情報入力!G46="男",1,2))</f>
        <v/>
      </c>
      <c r="J37" t="str">
        <f>IF(E37="","",IF(②選手情報入力!H46="","",②選手情報入力!H46))</f>
        <v/>
      </c>
      <c r="M37" t="str">
        <f t="shared" si="1"/>
        <v/>
      </c>
      <c r="O37" t="str">
        <f>IF(E37="","",IF(②選手情報入力!J46="","",IF(I37=1,VLOOKUP(②選手情報入力!J46,種目情報!$A$4:$B$27,2,FALSE),VLOOKUP(②選手情報入力!J46,種目情報!$E$4:$F$25,2,FALSE))))</f>
        <v/>
      </c>
      <c r="P37" t="str">
        <f>IF(E37="","",IF(②選手情報入力!K46="","",②選手情報入力!K46))</f>
        <v/>
      </c>
      <c r="Q37" s="30" t="str">
        <f>IF(E37="","",IF(②選手情報入力!I46="","",1))</f>
        <v/>
      </c>
      <c r="R37" t="str">
        <f>IF(E37="","",IF(②選手情報入力!J46="","",IF(I37=1,VLOOKUP(②選手情報入力!J46,種目情報!$A$4:$C$17,3,FALSE),VLOOKUP(②選手情報入力!J46,種目情報!$E$4:$G$30,3,FALSE))))</f>
        <v/>
      </c>
      <c r="S37" t="str">
        <f>IF(E37="","",IF(②選手情報入力!M46="","",IF(I37=1,VLOOKUP(②選手情報入力!M46,種目情報!$A$4:$B$17,2,FALSE),VLOOKUP(②選手情報入力!M46,種目情報!$E$4:$F$30,2,FALSE))))</f>
        <v/>
      </c>
      <c r="T37" t="str">
        <f>IF(E37="","",IF(②選手情報入力!N46="","",②選手情報入力!N46))</f>
        <v/>
      </c>
      <c r="U37" s="30" t="str">
        <f>IF(E37="","",IF(②選手情報入力!L46="","",1))</f>
        <v/>
      </c>
      <c r="V37" t="str">
        <f>IF(E37="","",IF(②選手情報入力!M46="","",IF(I37=1,VLOOKUP(②選手情報入力!M46,種目情報!$A$4:$C$17,3,FALSE),VLOOKUP(②選手情報入力!M46,種目情報!$E$4:$G$30,3,FALSE))))</f>
        <v/>
      </c>
      <c r="W37" t="str">
        <f>IF(E37="","",IF(②選手情報入力!P46="","",IF(I37=1,VLOOKUP(②選手情報入力!P46,種目情報!$A$4:$B$17,2,FALSE),VLOOKUP(②選手情報入力!P46,種目情報!$E$4:$F$30,2,FALSE))))</f>
        <v/>
      </c>
      <c r="X37" t="str">
        <f>IF(E37="","",IF(②選手情報入力!Q46="","",②選手情報入力!Q46))</f>
        <v/>
      </c>
      <c r="Y37" s="30" t="str">
        <f>IF(E37="","",IF(②選手情報入力!O46="","",1))</f>
        <v/>
      </c>
      <c r="Z37" t="str">
        <f>IF(E37="","",IF(②選手情報入力!P46="","",IF(I37=1,VLOOKUP(②選手情報入力!P46,種目情報!$A$4:$C$17,3,FALSE),VLOOKUP(②選手情報入力!P46,種目情報!$E$4:$G$30,3,FALSE))))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IF(E38="","",data_kyogisha!I38&amp;①団体情報入力!C$4+②選手情報入力!C47+10000000)</f>
        <v/>
      </c>
      <c r="B38" t="str">
        <f>IF(E38="","",①団体情報入力!$C$4)</f>
        <v/>
      </c>
      <c r="D38" t="str">
        <f>IF(E38="","",②選手情報入力!B$11)</f>
        <v/>
      </c>
      <c r="E38" t="str">
        <f>IF(②選手情報入力!C47="","",②選手情報入力!C47)</f>
        <v/>
      </c>
      <c r="F38" t="str">
        <f>IF(E38="","",②選手情報入力!D47)</f>
        <v/>
      </c>
      <c r="G38" t="str">
        <f>IF(E38="","",ASC(②選手情報入力!E47&amp;" "&amp;②選手情報入力!F47))</f>
        <v/>
      </c>
      <c r="H38" t="str">
        <f t="shared" si="0"/>
        <v/>
      </c>
      <c r="I38" t="str">
        <f>IF(E38="","",IF(②選手情報入力!G47="男",1,2))</f>
        <v/>
      </c>
      <c r="J38" t="str">
        <f>IF(E38="","",IF(②選手情報入力!H47="","",②選手情報入力!H47))</f>
        <v/>
      </c>
      <c r="M38" t="str">
        <f t="shared" si="1"/>
        <v/>
      </c>
      <c r="O38" t="str">
        <f>IF(E38="","",IF(②選手情報入力!J47="","",IF(I38=1,VLOOKUP(②選手情報入力!J47,種目情報!$A$4:$B$27,2,FALSE),VLOOKUP(②選手情報入力!J47,種目情報!$E$4:$F$25,2,FALSE))))</f>
        <v/>
      </c>
      <c r="P38" t="str">
        <f>IF(E38="","",IF(②選手情報入力!K47="","",②選手情報入力!K47))</f>
        <v/>
      </c>
      <c r="Q38" s="30" t="str">
        <f>IF(E38="","",IF(②選手情報入力!I47="","",1))</f>
        <v/>
      </c>
      <c r="R38" t="str">
        <f>IF(E38="","",IF(②選手情報入力!J47="","",IF(I38=1,VLOOKUP(②選手情報入力!J47,種目情報!$A$4:$C$17,3,FALSE),VLOOKUP(②選手情報入力!J47,種目情報!$E$4:$G$30,3,FALSE))))</f>
        <v/>
      </c>
      <c r="S38" t="str">
        <f>IF(E38="","",IF(②選手情報入力!M47="","",IF(I38=1,VLOOKUP(②選手情報入力!M47,種目情報!$A$4:$B$17,2,FALSE),VLOOKUP(②選手情報入力!M47,種目情報!$E$4:$F$30,2,FALSE))))</f>
        <v/>
      </c>
      <c r="T38" t="str">
        <f>IF(E38="","",IF(②選手情報入力!N47="","",②選手情報入力!N47))</f>
        <v/>
      </c>
      <c r="U38" s="30" t="str">
        <f>IF(E38="","",IF(②選手情報入力!L47="","",1))</f>
        <v/>
      </c>
      <c r="V38" t="str">
        <f>IF(E38="","",IF(②選手情報入力!M47="","",IF(I38=1,VLOOKUP(②選手情報入力!M47,種目情報!$A$4:$C$17,3,FALSE),VLOOKUP(②選手情報入力!M47,種目情報!$E$4:$G$30,3,FALSE))))</f>
        <v/>
      </c>
      <c r="W38" t="str">
        <f>IF(E38="","",IF(②選手情報入力!P47="","",IF(I38=1,VLOOKUP(②選手情報入力!P47,種目情報!$A$4:$B$17,2,FALSE),VLOOKUP(②選手情報入力!P47,種目情報!$E$4:$F$30,2,FALSE))))</f>
        <v/>
      </c>
      <c r="X38" t="str">
        <f>IF(E38="","",IF(②選手情報入力!Q47="","",②選手情報入力!Q47))</f>
        <v/>
      </c>
      <c r="Y38" s="30" t="str">
        <f>IF(E38="","",IF(②選手情報入力!O47="","",1))</f>
        <v/>
      </c>
      <c r="Z38" t="str">
        <f>IF(E38="","",IF(②選手情報入力!P47="","",IF(I38=1,VLOOKUP(②選手情報入力!P47,種目情報!$A$4:$C$17,3,FALSE),VLOOKUP(②選手情報入力!P47,種目情報!$E$4:$G$30,3,FALSE))))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IF(E39="","",data_kyogisha!I39&amp;①団体情報入力!C$4+②選手情報入力!C48+10000000)</f>
        <v/>
      </c>
      <c r="B39" t="str">
        <f>IF(E39="","",①団体情報入力!$C$4)</f>
        <v/>
      </c>
      <c r="D39" t="str">
        <f>IF(E39="","",②選手情報入力!B$11)</f>
        <v/>
      </c>
      <c r="E39" t="str">
        <f>IF(②選手情報入力!C48="","",②選手情報入力!C48)</f>
        <v/>
      </c>
      <c r="F39" t="str">
        <f>IF(E39="","",②選手情報入力!D48)</f>
        <v/>
      </c>
      <c r="G39" t="str">
        <f>IF(E39="","",ASC(②選手情報入力!E48&amp;" "&amp;②選手情報入力!F48))</f>
        <v/>
      </c>
      <c r="H39" t="str">
        <f t="shared" si="0"/>
        <v/>
      </c>
      <c r="I39" t="str">
        <f>IF(E39="","",IF(②選手情報入力!G48="男",1,2))</f>
        <v/>
      </c>
      <c r="J39" t="str">
        <f>IF(E39="","",IF(②選手情報入力!H48="","",②選手情報入力!H48))</f>
        <v/>
      </c>
      <c r="M39" t="str">
        <f t="shared" si="1"/>
        <v/>
      </c>
      <c r="O39" t="str">
        <f>IF(E39="","",IF(②選手情報入力!J48="","",IF(I39=1,VLOOKUP(②選手情報入力!J48,種目情報!$A$4:$B$27,2,FALSE),VLOOKUP(②選手情報入力!J48,種目情報!$E$4:$F$25,2,FALSE))))</f>
        <v/>
      </c>
      <c r="P39" t="str">
        <f>IF(E39="","",IF(②選手情報入力!K48="","",②選手情報入力!K48))</f>
        <v/>
      </c>
      <c r="Q39" s="30" t="str">
        <f>IF(E39="","",IF(②選手情報入力!I48="","",1))</f>
        <v/>
      </c>
      <c r="R39" t="str">
        <f>IF(E39="","",IF(②選手情報入力!J48="","",IF(I39=1,VLOOKUP(②選手情報入力!J48,種目情報!$A$4:$C$17,3,FALSE),VLOOKUP(②選手情報入力!J48,種目情報!$E$4:$G$30,3,FALSE))))</f>
        <v/>
      </c>
      <c r="S39" t="str">
        <f>IF(E39="","",IF(②選手情報入力!M48="","",IF(I39=1,VLOOKUP(②選手情報入力!M48,種目情報!$A$4:$B$17,2,FALSE),VLOOKUP(②選手情報入力!M48,種目情報!$E$4:$F$30,2,FALSE))))</f>
        <v/>
      </c>
      <c r="T39" t="str">
        <f>IF(E39="","",IF(②選手情報入力!N48="","",②選手情報入力!N48))</f>
        <v/>
      </c>
      <c r="U39" s="30" t="str">
        <f>IF(E39="","",IF(②選手情報入力!L48="","",1))</f>
        <v/>
      </c>
      <c r="V39" t="str">
        <f>IF(E39="","",IF(②選手情報入力!M48="","",IF(I39=1,VLOOKUP(②選手情報入力!M48,種目情報!$A$4:$C$17,3,FALSE),VLOOKUP(②選手情報入力!M48,種目情報!$E$4:$G$30,3,FALSE))))</f>
        <v/>
      </c>
      <c r="W39" t="str">
        <f>IF(E39="","",IF(②選手情報入力!P48="","",IF(I39=1,VLOOKUP(②選手情報入力!P48,種目情報!$A$4:$B$17,2,FALSE),VLOOKUP(②選手情報入力!P48,種目情報!$E$4:$F$30,2,FALSE))))</f>
        <v/>
      </c>
      <c r="X39" t="str">
        <f>IF(E39="","",IF(②選手情報入力!Q48="","",②選手情報入力!Q48))</f>
        <v/>
      </c>
      <c r="Y39" s="30" t="str">
        <f>IF(E39="","",IF(②選手情報入力!O48="","",1))</f>
        <v/>
      </c>
      <c r="Z39" t="str">
        <f>IF(E39="","",IF(②選手情報入力!P48="","",IF(I39=1,VLOOKUP(②選手情報入力!P48,種目情報!$A$4:$C$17,3,FALSE),VLOOKUP(②選手情報入力!P48,種目情報!$E$4:$G$30,3,FALSE))))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IF(E40="","",data_kyogisha!I40&amp;①団体情報入力!C$4+②選手情報入力!C49+10000000)</f>
        <v/>
      </c>
      <c r="B40" t="str">
        <f>IF(E40="","",①団体情報入力!$C$4)</f>
        <v/>
      </c>
      <c r="D40" t="str">
        <f>IF(E40="","",②選手情報入力!B$11)</f>
        <v/>
      </c>
      <c r="E40" t="str">
        <f>IF(②選手情報入力!C49="","",②選手情報入力!C49)</f>
        <v/>
      </c>
      <c r="F40" t="str">
        <f>IF(E40="","",②選手情報入力!D49)</f>
        <v/>
      </c>
      <c r="G40" t="str">
        <f>IF(E40="","",ASC(②選手情報入力!E49&amp;" "&amp;②選手情報入力!F49))</f>
        <v/>
      </c>
      <c r="H40" t="str">
        <f t="shared" si="0"/>
        <v/>
      </c>
      <c r="I40" t="str">
        <f>IF(E40="","",IF(②選手情報入力!G49="男",1,2))</f>
        <v/>
      </c>
      <c r="J40" t="str">
        <f>IF(E40="","",IF(②選手情報入力!H49="","",②選手情報入力!H49))</f>
        <v/>
      </c>
      <c r="M40" t="str">
        <f t="shared" si="1"/>
        <v/>
      </c>
      <c r="O40" t="str">
        <f>IF(E40="","",IF(②選手情報入力!J49="","",IF(I40=1,VLOOKUP(②選手情報入力!J49,種目情報!$A$4:$B$27,2,FALSE),VLOOKUP(②選手情報入力!J49,種目情報!$E$4:$F$25,2,FALSE))))</f>
        <v/>
      </c>
      <c r="P40" t="str">
        <f>IF(E40="","",IF(②選手情報入力!K49="","",②選手情報入力!K49))</f>
        <v/>
      </c>
      <c r="Q40" s="30" t="str">
        <f>IF(E40="","",IF(②選手情報入力!I49="","",1))</f>
        <v/>
      </c>
      <c r="R40" t="str">
        <f>IF(E40="","",IF(②選手情報入力!J49="","",IF(I40=1,VLOOKUP(②選手情報入力!J49,種目情報!$A$4:$C$17,3,FALSE),VLOOKUP(②選手情報入力!J49,種目情報!$E$4:$G$30,3,FALSE))))</f>
        <v/>
      </c>
      <c r="S40" t="str">
        <f>IF(E40="","",IF(②選手情報入力!M49="","",IF(I40=1,VLOOKUP(②選手情報入力!M49,種目情報!$A$4:$B$17,2,FALSE),VLOOKUP(②選手情報入力!M49,種目情報!$E$4:$F$30,2,FALSE))))</f>
        <v/>
      </c>
      <c r="T40" t="str">
        <f>IF(E40="","",IF(②選手情報入力!N49="","",②選手情報入力!N49))</f>
        <v/>
      </c>
      <c r="U40" s="30" t="str">
        <f>IF(E40="","",IF(②選手情報入力!L49="","",1))</f>
        <v/>
      </c>
      <c r="V40" t="str">
        <f>IF(E40="","",IF(②選手情報入力!M49="","",IF(I40=1,VLOOKUP(②選手情報入力!M49,種目情報!$A$4:$C$17,3,FALSE),VLOOKUP(②選手情報入力!M49,種目情報!$E$4:$G$30,3,FALSE))))</f>
        <v/>
      </c>
      <c r="W40" t="str">
        <f>IF(E40="","",IF(②選手情報入力!P49="","",IF(I40=1,VLOOKUP(②選手情報入力!P49,種目情報!$A$4:$B$17,2,FALSE),VLOOKUP(②選手情報入力!P49,種目情報!$E$4:$F$30,2,FALSE))))</f>
        <v/>
      </c>
      <c r="X40" t="str">
        <f>IF(E40="","",IF(②選手情報入力!Q49="","",②選手情報入力!Q49))</f>
        <v/>
      </c>
      <c r="Y40" s="30" t="str">
        <f>IF(E40="","",IF(②選手情報入力!O49="","",1))</f>
        <v/>
      </c>
      <c r="Z40" t="str">
        <f>IF(E40="","",IF(②選手情報入力!P49="","",IF(I40=1,VLOOKUP(②選手情報入力!P49,種目情報!$A$4:$C$17,3,FALSE),VLOOKUP(②選手情報入力!P49,種目情報!$E$4:$G$30,3,FALSE))))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IF(E41="","",data_kyogisha!I41&amp;①団体情報入力!C$4+②選手情報入力!C50+10000000)</f>
        <v/>
      </c>
      <c r="B41" t="str">
        <f>IF(E41="","",①団体情報入力!$C$4)</f>
        <v/>
      </c>
      <c r="D41" t="str">
        <f>IF(E41="","",②選手情報入力!B$11)</f>
        <v/>
      </c>
      <c r="E41" t="str">
        <f>IF(②選手情報入力!C50="","",②選手情報入力!C50)</f>
        <v/>
      </c>
      <c r="F41" t="str">
        <f>IF(E41="","",②選手情報入力!D50)</f>
        <v/>
      </c>
      <c r="G41" t="str">
        <f>IF(E41="","",ASC(②選手情報入力!E50&amp;" "&amp;②選手情報入力!F50))</f>
        <v/>
      </c>
      <c r="H41" t="str">
        <f t="shared" si="0"/>
        <v/>
      </c>
      <c r="I41" t="str">
        <f>IF(E41="","",IF(②選手情報入力!G50="男",1,2))</f>
        <v/>
      </c>
      <c r="J41" t="str">
        <f>IF(E41="","",IF(②選手情報入力!H50="","",②選手情報入力!H50))</f>
        <v/>
      </c>
      <c r="M41" t="str">
        <f t="shared" si="1"/>
        <v/>
      </c>
      <c r="O41" t="str">
        <f>IF(E41="","",IF(②選手情報入力!J50="","",IF(I41=1,VLOOKUP(②選手情報入力!J50,種目情報!$A$4:$B$27,2,FALSE),VLOOKUP(②選手情報入力!J50,種目情報!$E$4:$F$25,2,FALSE))))</f>
        <v/>
      </c>
      <c r="P41" t="str">
        <f>IF(E41="","",IF(②選手情報入力!K50="","",②選手情報入力!K50))</f>
        <v/>
      </c>
      <c r="Q41" s="30" t="str">
        <f>IF(E41="","",IF(②選手情報入力!I50="","",1))</f>
        <v/>
      </c>
      <c r="R41" t="str">
        <f>IF(E41="","",IF(②選手情報入力!J50="","",IF(I41=1,VLOOKUP(②選手情報入力!J50,種目情報!$A$4:$C$17,3,FALSE),VLOOKUP(②選手情報入力!J50,種目情報!$E$4:$G$30,3,FALSE))))</f>
        <v/>
      </c>
      <c r="S41" t="str">
        <f>IF(E41="","",IF(②選手情報入力!M50="","",IF(I41=1,VLOOKUP(②選手情報入力!M50,種目情報!$A$4:$B$17,2,FALSE),VLOOKUP(②選手情報入力!M50,種目情報!$E$4:$F$30,2,FALSE))))</f>
        <v/>
      </c>
      <c r="T41" t="str">
        <f>IF(E41="","",IF(②選手情報入力!N50="","",②選手情報入力!N50))</f>
        <v/>
      </c>
      <c r="U41" s="30" t="str">
        <f>IF(E41="","",IF(②選手情報入力!L50="","",1))</f>
        <v/>
      </c>
      <c r="V41" t="str">
        <f>IF(E41="","",IF(②選手情報入力!M50="","",IF(I41=1,VLOOKUP(②選手情報入力!M50,種目情報!$A$4:$C$17,3,FALSE),VLOOKUP(②選手情報入力!M50,種目情報!$E$4:$G$30,3,FALSE))))</f>
        <v/>
      </c>
      <c r="W41" t="str">
        <f>IF(E41="","",IF(②選手情報入力!P50="","",IF(I41=1,VLOOKUP(②選手情報入力!P50,種目情報!$A$4:$B$17,2,FALSE),VLOOKUP(②選手情報入力!P50,種目情報!$E$4:$F$30,2,FALSE))))</f>
        <v/>
      </c>
      <c r="X41" t="str">
        <f>IF(E41="","",IF(②選手情報入力!Q50="","",②選手情報入力!Q50))</f>
        <v/>
      </c>
      <c r="Y41" s="30" t="str">
        <f>IF(E41="","",IF(②選手情報入力!O50="","",1))</f>
        <v/>
      </c>
      <c r="Z41" t="str">
        <f>IF(E41="","",IF(②選手情報入力!P50="","",IF(I41=1,VLOOKUP(②選手情報入力!P50,種目情報!$A$4:$C$17,3,FALSE),VLOOKUP(②選手情報入力!P50,種目情報!$E$4:$G$30,3,FALSE))))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IF(E42="","",data_kyogisha!I42&amp;①団体情報入力!C$4+②選手情報入力!C51+10000000)</f>
        <v/>
      </c>
      <c r="B42" t="str">
        <f>IF(E42="","",①団体情報入力!$C$4)</f>
        <v/>
      </c>
      <c r="D42" t="str">
        <f>IF(E42="","",②選手情報入力!B$11)</f>
        <v/>
      </c>
      <c r="E42" t="str">
        <f>IF(②選手情報入力!C51="","",②選手情報入力!C51)</f>
        <v/>
      </c>
      <c r="F42" t="str">
        <f>IF(E42="","",②選手情報入力!D51)</f>
        <v/>
      </c>
      <c r="G42" t="str">
        <f>IF(E42="","",ASC(②選手情報入力!E51&amp;" "&amp;②選手情報入力!F51))</f>
        <v/>
      </c>
      <c r="H42" t="str">
        <f t="shared" si="0"/>
        <v/>
      </c>
      <c r="I42" t="str">
        <f>IF(E42="","",IF(②選手情報入力!G51="男",1,2))</f>
        <v/>
      </c>
      <c r="J42" t="str">
        <f>IF(E42="","",IF(②選手情報入力!H51="","",②選手情報入力!H51))</f>
        <v/>
      </c>
      <c r="M42" t="str">
        <f t="shared" si="1"/>
        <v/>
      </c>
      <c r="O42" t="str">
        <f>IF(E42="","",IF(②選手情報入力!J51="","",IF(I42=1,VLOOKUP(②選手情報入力!J51,種目情報!$A$4:$B$27,2,FALSE),VLOOKUP(②選手情報入力!J51,種目情報!$E$4:$F$25,2,FALSE))))</f>
        <v/>
      </c>
      <c r="P42" t="str">
        <f>IF(E42="","",IF(②選手情報入力!K51="","",②選手情報入力!K51))</f>
        <v/>
      </c>
      <c r="Q42" s="30" t="str">
        <f>IF(E42="","",IF(②選手情報入力!I51="","",1))</f>
        <v/>
      </c>
      <c r="R42" t="str">
        <f>IF(E42="","",IF(②選手情報入力!J51="","",IF(I42=1,VLOOKUP(②選手情報入力!J51,種目情報!$A$4:$C$17,3,FALSE),VLOOKUP(②選手情報入力!J51,種目情報!$E$4:$G$30,3,FALSE))))</f>
        <v/>
      </c>
      <c r="S42" t="str">
        <f>IF(E42="","",IF(②選手情報入力!M51="","",IF(I42=1,VLOOKUP(②選手情報入力!M51,種目情報!$A$4:$B$17,2,FALSE),VLOOKUP(②選手情報入力!M51,種目情報!$E$4:$F$30,2,FALSE))))</f>
        <v/>
      </c>
      <c r="T42" t="str">
        <f>IF(E42="","",IF(②選手情報入力!N51="","",②選手情報入力!N51))</f>
        <v/>
      </c>
      <c r="U42" s="30" t="str">
        <f>IF(E42="","",IF(②選手情報入力!L51="","",1))</f>
        <v/>
      </c>
      <c r="V42" t="str">
        <f>IF(E42="","",IF(②選手情報入力!M51="","",IF(I42=1,VLOOKUP(②選手情報入力!M51,種目情報!$A$4:$C$17,3,FALSE),VLOOKUP(②選手情報入力!M51,種目情報!$E$4:$G$30,3,FALSE))))</f>
        <v/>
      </c>
      <c r="W42" t="str">
        <f>IF(E42="","",IF(②選手情報入力!P51="","",IF(I42=1,VLOOKUP(②選手情報入力!P51,種目情報!$A$4:$B$17,2,FALSE),VLOOKUP(②選手情報入力!P51,種目情報!$E$4:$F$30,2,FALSE))))</f>
        <v/>
      </c>
      <c r="X42" t="str">
        <f>IF(E42="","",IF(②選手情報入力!Q51="","",②選手情報入力!Q51))</f>
        <v/>
      </c>
      <c r="Y42" s="30" t="str">
        <f>IF(E42="","",IF(②選手情報入力!O51="","",1))</f>
        <v/>
      </c>
      <c r="Z42" t="str">
        <f>IF(E42="","",IF(②選手情報入力!P51="","",IF(I42=1,VLOOKUP(②選手情報入力!P51,種目情報!$A$4:$C$17,3,FALSE),VLOOKUP(②選手情報入力!P51,種目情報!$E$4:$G$30,3,FALSE))))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IF(E43="","",data_kyogisha!I43&amp;①団体情報入力!C$4+②選手情報入力!C52+10000000)</f>
        <v/>
      </c>
      <c r="B43" t="str">
        <f>IF(E43="","",①団体情報入力!$C$4)</f>
        <v/>
      </c>
      <c r="D43" t="str">
        <f>IF(E43="","",②選手情報入力!B$11)</f>
        <v/>
      </c>
      <c r="E43" t="str">
        <f>IF(②選手情報入力!C52="","",②選手情報入力!C52)</f>
        <v/>
      </c>
      <c r="F43" t="str">
        <f>IF(E43="","",②選手情報入力!D52)</f>
        <v/>
      </c>
      <c r="G43" t="str">
        <f>IF(E43="","",ASC(②選手情報入力!E52&amp;" "&amp;②選手情報入力!F52))</f>
        <v/>
      </c>
      <c r="H43" t="str">
        <f t="shared" si="0"/>
        <v/>
      </c>
      <c r="I43" t="str">
        <f>IF(E43="","",IF(②選手情報入力!G52="男",1,2))</f>
        <v/>
      </c>
      <c r="J43" t="str">
        <f>IF(E43="","",IF(②選手情報入力!H52="","",②選手情報入力!H52))</f>
        <v/>
      </c>
      <c r="M43" t="str">
        <f t="shared" si="1"/>
        <v/>
      </c>
      <c r="O43" t="str">
        <f>IF(E43="","",IF(②選手情報入力!J52="","",IF(I43=1,VLOOKUP(②選手情報入力!J52,種目情報!$A$4:$B$27,2,FALSE),VLOOKUP(②選手情報入力!J52,種目情報!$E$4:$F$25,2,FALSE))))</f>
        <v/>
      </c>
      <c r="P43" t="str">
        <f>IF(E43="","",IF(②選手情報入力!K52="","",②選手情報入力!K52))</f>
        <v/>
      </c>
      <c r="Q43" s="30" t="str">
        <f>IF(E43="","",IF(②選手情報入力!I52="","",1))</f>
        <v/>
      </c>
      <c r="R43" t="str">
        <f>IF(E43="","",IF(②選手情報入力!J52="","",IF(I43=1,VLOOKUP(②選手情報入力!J52,種目情報!$A$4:$C$17,3,FALSE),VLOOKUP(②選手情報入力!J52,種目情報!$E$4:$G$30,3,FALSE))))</f>
        <v/>
      </c>
      <c r="S43" t="str">
        <f>IF(E43="","",IF(②選手情報入力!M52="","",IF(I43=1,VLOOKUP(②選手情報入力!M52,種目情報!$A$4:$B$17,2,FALSE),VLOOKUP(②選手情報入力!M52,種目情報!$E$4:$F$30,2,FALSE))))</f>
        <v/>
      </c>
      <c r="T43" t="str">
        <f>IF(E43="","",IF(②選手情報入力!N52="","",②選手情報入力!N52))</f>
        <v/>
      </c>
      <c r="U43" s="30" t="str">
        <f>IF(E43="","",IF(②選手情報入力!L52="","",1))</f>
        <v/>
      </c>
      <c r="V43" t="str">
        <f>IF(E43="","",IF(②選手情報入力!M52="","",IF(I43=1,VLOOKUP(②選手情報入力!M52,種目情報!$A$4:$C$17,3,FALSE),VLOOKUP(②選手情報入力!M52,種目情報!$E$4:$G$30,3,FALSE))))</f>
        <v/>
      </c>
      <c r="W43" t="str">
        <f>IF(E43="","",IF(②選手情報入力!P52="","",IF(I43=1,VLOOKUP(②選手情報入力!P52,種目情報!$A$4:$B$17,2,FALSE),VLOOKUP(②選手情報入力!P52,種目情報!$E$4:$F$30,2,FALSE))))</f>
        <v/>
      </c>
      <c r="X43" t="str">
        <f>IF(E43="","",IF(②選手情報入力!Q52="","",②選手情報入力!Q52))</f>
        <v/>
      </c>
      <c r="Y43" s="30" t="str">
        <f>IF(E43="","",IF(②選手情報入力!O52="","",1))</f>
        <v/>
      </c>
      <c r="Z43" t="str">
        <f>IF(E43="","",IF(②選手情報入力!P52="","",IF(I43=1,VLOOKUP(②選手情報入力!P52,種目情報!$A$4:$C$17,3,FALSE),VLOOKUP(②選手情報入力!P52,種目情報!$E$4:$G$30,3,FALSE))))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IF(E44="","",data_kyogisha!I44&amp;①団体情報入力!C$4+②選手情報入力!C53+10000000)</f>
        <v/>
      </c>
      <c r="B44" t="str">
        <f>IF(E44="","",①団体情報入力!$C$4)</f>
        <v/>
      </c>
      <c r="D44" t="str">
        <f>IF(E44="","",②選手情報入力!B$11)</f>
        <v/>
      </c>
      <c r="E44" t="str">
        <f>IF(②選手情報入力!C53="","",②選手情報入力!C53)</f>
        <v/>
      </c>
      <c r="F44" t="str">
        <f>IF(E44="","",②選手情報入力!D53)</f>
        <v/>
      </c>
      <c r="G44" t="str">
        <f>IF(E44="","",ASC(②選手情報入力!E53&amp;" "&amp;②選手情報入力!F53))</f>
        <v/>
      </c>
      <c r="H44" t="str">
        <f t="shared" si="0"/>
        <v/>
      </c>
      <c r="I44" t="str">
        <f>IF(E44="","",IF(②選手情報入力!G53="男",1,2))</f>
        <v/>
      </c>
      <c r="J44" t="str">
        <f>IF(E44="","",IF(②選手情報入力!H53="","",②選手情報入力!H53))</f>
        <v/>
      </c>
      <c r="M44" t="str">
        <f t="shared" si="1"/>
        <v/>
      </c>
      <c r="O44" t="str">
        <f>IF(E44="","",IF(②選手情報入力!J53="","",IF(I44=1,VLOOKUP(②選手情報入力!J53,種目情報!$A$4:$B$27,2,FALSE),VLOOKUP(②選手情報入力!J53,種目情報!$E$4:$F$25,2,FALSE))))</f>
        <v/>
      </c>
      <c r="P44" t="str">
        <f>IF(E44="","",IF(②選手情報入力!K53="","",②選手情報入力!K53))</f>
        <v/>
      </c>
      <c r="Q44" s="30" t="str">
        <f>IF(E44="","",IF(②選手情報入力!I53="","",1))</f>
        <v/>
      </c>
      <c r="R44" t="str">
        <f>IF(E44="","",IF(②選手情報入力!J53="","",IF(I44=1,VLOOKUP(②選手情報入力!J53,種目情報!$A$4:$C$17,3,FALSE),VLOOKUP(②選手情報入力!J53,種目情報!$E$4:$G$30,3,FALSE))))</f>
        <v/>
      </c>
      <c r="S44" t="str">
        <f>IF(E44="","",IF(②選手情報入力!M53="","",IF(I44=1,VLOOKUP(②選手情報入力!M53,種目情報!$A$4:$B$17,2,FALSE),VLOOKUP(②選手情報入力!M53,種目情報!$E$4:$F$30,2,FALSE))))</f>
        <v/>
      </c>
      <c r="T44" t="str">
        <f>IF(E44="","",IF(②選手情報入力!N53="","",②選手情報入力!N53))</f>
        <v/>
      </c>
      <c r="U44" s="30" t="str">
        <f>IF(E44="","",IF(②選手情報入力!L53="","",1))</f>
        <v/>
      </c>
      <c r="V44" t="str">
        <f>IF(E44="","",IF(②選手情報入力!M53="","",IF(I44=1,VLOOKUP(②選手情報入力!M53,種目情報!$A$4:$C$17,3,FALSE),VLOOKUP(②選手情報入力!M53,種目情報!$E$4:$G$30,3,FALSE))))</f>
        <v/>
      </c>
      <c r="W44" t="str">
        <f>IF(E44="","",IF(②選手情報入力!P53="","",IF(I44=1,VLOOKUP(②選手情報入力!P53,種目情報!$A$4:$B$17,2,FALSE),VLOOKUP(②選手情報入力!P53,種目情報!$E$4:$F$30,2,FALSE))))</f>
        <v/>
      </c>
      <c r="X44" t="str">
        <f>IF(E44="","",IF(②選手情報入力!Q53="","",②選手情報入力!Q53))</f>
        <v/>
      </c>
      <c r="Y44" s="30" t="str">
        <f>IF(E44="","",IF(②選手情報入力!O53="","",1))</f>
        <v/>
      </c>
      <c r="Z44" t="str">
        <f>IF(E44="","",IF(②選手情報入力!P53="","",IF(I44=1,VLOOKUP(②選手情報入力!P53,種目情報!$A$4:$C$17,3,FALSE),VLOOKUP(②選手情報入力!P53,種目情報!$E$4:$G$30,3,FALSE))))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IF(E45="","",data_kyogisha!I45&amp;①団体情報入力!C$4+②選手情報入力!C54+10000000)</f>
        <v/>
      </c>
      <c r="B45" t="str">
        <f>IF(E45="","",①団体情報入力!$C$4)</f>
        <v/>
      </c>
      <c r="D45" t="str">
        <f>IF(E45="","",②選手情報入力!B$11)</f>
        <v/>
      </c>
      <c r="E45" t="str">
        <f>IF(②選手情報入力!C54="","",②選手情報入力!C54)</f>
        <v/>
      </c>
      <c r="F45" t="str">
        <f>IF(E45="","",②選手情報入力!D54)</f>
        <v/>
      </c>
      <c r="G45" t="str">
        <f>IF(E45="","",ASC(②選手情報入力!E54&amp;" "&amp;②選手情報入力!F54))</f>
        <v/>
      </c>
      <c r="H45" t="str">
        <f t="shared" si="0"/>
        <v/>
      </c>
      <c r="I45" t="str">
        <f>IF(E45="","",IF(②選手情報入力!G54="男",1,2))</f>
        <v/>
      </c>
      <c r="J45" t="str">
        <f>IF(E45="","",IF(②選手情報入力!H54="","",②選手情報入力!H54))</f>
        <v/>
      </c>
      <c r="M45" t="str">
        <f t="shared" si="1"/>
        <v/>
      </c>
      <c r="O45" t="str">
        <f>IF(E45="","",IF(②選手情報入力!J54="","",IF(I45=1,VLOOKUP(②選手情報入力!J54,種目情報!$A$4:$B$27,2,FALSE),VLOOKUP(②選手情報入力!J54,種目情報!$E$4:$F$25,2,FALSE))))</f>
        <v/>
      </c>
      <c r="P45" t="str">
        <f>IF(E45="","",IF(②選手情報入力!K54="","",②選手情報入力!K54))</f>
        <v/>
      </c>
      <c r="Q45" s="30" t="str">
        <f>IF(E45="","",IF(②選手情報入力!I54="","",1))</f>
        <v/>
      </c>
      <c r="R45" t="str">
        <f>IF(E45="","",IF(②選手情報入力!J54="","",IF(I45=1,VLOOKUP(②選手情報入力!J54,種目情報!$A$4:$C$17,3,FALSE),VLOOKUP(②選手情報入力!J54,種目情報!$E$4:$G$30,3,FALSE))))</f>
        <v/>
      </c>
      <c r="S45" t="str">
        <f>IF(E45="","",IF(②選手情報入力!M54="","",IF(I45=1,VLOOKUP(②選手情報入力!M54,種目情報!$A$4:$B$17,2,FALSE),VLOOKUP(②選手情報入力!M54,種目情報!$E$4:$F$30,2,FALSE))))</f>
        <v/>
      </c>
      <c r="T45" t="str">
        <f>IF(E45="","",IF(②選手情報入力!N54="","",②選手情報入力!N54))</f>
        <v/>
      </c>
      <c r="U45" s="30" t="str">
        <f>IF(E45="","",IF(②選手情報入力!L54="","",1))</f>
        <v/>
      </c>
      <c r="V45" t="str">
        <f>IF(E45="","",IF(②選手情報入力!M54="","",IF(I45=1,VLOOKUP(②選手情報入力!M54,種目情報!$A$4:$C$17,3,FALSE),VLOOKUP(②選手情報入力!M54,種目情報!$E$4:$G$30,3,FALSE))))</f>
        <v/>
      </c>
      <c r="W45" t="str">
        <f>IF(E45="","",IF(②選手情報入力!P54="","",IF(I45=1,VLOOKUP(②選手情報入力!P54,種目情報!$A$4:$B$17,2,FALSE),VLOOKUP(②選手情報入力!P54,種目情報!$E$4:$F$30,2,FALSE))))</f>
        <v/>
      </c>
      <c r="X45" t="str">
        <f>IF(E45="","",IF(②選手情報入力!Q54="","",②選手情報入力!Q54))</f>
        <v/>
      </c>
      <c r="Y45" s="30" t="str">
        <f>IF(E45="","",IF(②選手情報入力!O54="","",1))</f>
        <v/>
      </c>
      <c r="Z45" t="str">
        <f>IF(E45="","",IF(②選手情報入力!P54="","",IF(I45=1,VLOOKUP(②選手情報入力!P54,種目情報!$A$4:$C$17,3,FALSE),VLOOKUP(②選手情報入力!P54,種目情報!$E$4:$G$30,3,FALSE))))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IF(E46="","",data_kyogisha!I46&amp;①団体情報入力!C$4+②選手情報入力!C55+10000000)</f>
        <v/>
      </c>
      <c r="B46" t="str">
        <f>IF(E46="","",①団体情報入力!$C$4)</f>
        <v/>
      </c>
      <c r="D46" t="str">
        <f>IF(E46="","",②選手情報入力!B$11)</f>
        <v/>
      </c>
      <c r="E46" t="str">
        <f>IF(②選手情報入力!C55="","",②選手情報入力!C55)</f>
        <v/>
      </c>
      <c r="F46" t="str">
        <f>IF(E46="","",②選手情報入力!D55)</f>
        <v/>
      </c>
      <c r="G46" t="str">
        <f>IF(E46="","",ASC(②選手情報入力!E55&amp;" "&amp;②選手情報入力!F55))</f>
        <v/>
      </c>
      <c r="H46" t="str">
        <f t="shared" si="0"/>
        <v/>
      </c>
      <c r="I46" t="str">
        <f>IF(E46="","",IF(②選手情報入力!G55="男",1,2))</f>
        <v/>
      </c>
      <c r="J46" t="str">
        <f>IF(E46="","",IF(②選手情報入力!H55="","",②選手情報入力!H55))</f>
        <v/>
      </c>
      <c r="M46" t="str">
        <f t="shared" si="1"/>
        <v/>
      </c>
      <c r="O46" t="str">
        <f>IF(E46="","",IF(②選手情報入力!J55="","",IF(I46=1,VLOOKUP(②選手情報入力!J55,種目情報!$A$4:$B$27,2,FALSE),VLOOKUP(②選手情報入力!J55,種目情報!$E$4:$F$25,2,FALSE))))</f>
        <v/>
      </c>
      <c r="P46" t="str">
        <f>IF(E46="","",IF(②選手情報入力!K55="","",②選手情報入力!K55))</f>
        <v/>
      </c>
      <c r="Q46" s="30" t="str">
        <f>IF(E46="","",IF(②選手情報入力!I55="","",1))</f>
        <v/>
      </c>
      <c r="R46" t="str">
        <f>IF(E46="","",IF(②選手情報入力!J55="","",IF(I46=1,VLOOKUP(②選手情報入力!J55,種目情報!$A$4:$C$17,3,FALSE),VLOOKUP(②選手情報入力!J55,種目情報!$E$4:$G$30,3,FALSE))))</f>
        <v/>
      </c>
      <c r="S46" t="str">
        <f>IF(E46="","",IF(②選手情報入力!M55="","",IF(I46=1,VLOOKUP(②選手情報入力!M55,種目情報!$A$4:$B$17,2,FALSE),VLOOKUP(②選手情報入力!M55,種目情報!$E$4:$F$30,2,FALSE))))</f>
        <v/>
      </c>
      <c r="T46" t="str">
        <f>IF(E46="","",IF(②選手情報入力!N55="","",②選手情報入力!N55))</f>
        <v/>
      </c>
      <c r="U46" s="30" t="str">
        <f>IF(E46="","",IF(②選手情報入力!L55="","",1))</f>
        <v/>
      </c>
      <c r="V46" t="str">
        <f>IF(E46="","",IF(②選手情報入力!M55="","",IF(I46=1,VLOOKUP(②選手情報入力!M55,種目情報!$A$4:$C$17,3,FALSE),VLOOKUP(②選手情報入力!M55,種目情報!$E$4:$G$30,3,FALSE))))</f>
        <v/>
      </c>
      <c r="W46" t="str">
        <f>IF(E46="","",IF(②選手情報入力!P55="","",IF(I46=1,VLOOKUP(②選手情報入力!P55,種目情報!$A$4:$B$17,2,FALSE),VLOOKUP(②選手情報入力!P55,種目情報!$E$4:$F$30,2,FALSE))))</f>
        <v/>
      </c>
      <c r="X46" t="str">
        <f>IF(E46="","",IF(②選手情報入力!Q55="","",②選手情報入力!Q55))</f>
        <v/>
      </c>
      <c r="Y46" s="30" t="str">
        <f>IF(E46="","",IF(②選手情報入力!O55="","",1))</f>
        <v/>
      </c>
      <c r="Z46" t="str">
        <f>IF(E46="","",IF(②選手情報入力!P55="","",IF(I46=1,VLOOKUP(②選手情報入力!P55,種目情報!$A$4:$C$17,3,FALSE),VLOOKUP(②選手情報入力!P55,種目情報!$E$4:$G$30,3,FALSE))))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IF(E47="","",data_kyogisha!I47&amp;①団体情報入力!C$4+②選手情報入力!C56+10000000)</f>
        <v/>
      </c>
      <c r="B47" t="str">
        <f>IF(E47="","",①団体情報入力!$C$4)</f>
        <v/>
      </c>
      <c r="D47" t="str">
        <f>IF(E47="","",②選手情報入力!B$11)</f>
        <v/>
      </c>
      <c r="E47" t="str">
        <f>IF(②選手情報入力!C56="","",②選手情報入力!C56)</f>
        <v/>
      </c>
      <c r="F47" t="str">
        <f>IF(E47="","",②選手情報入力!D56)</f>
        <v/>
      </c>
      <c r="G47" t="str">
        <f>IF(E47="","",ASC(②選手情報入力!E56&amp;" "&amp;②選手情報入力!F56))</f>
        <v/>
      </c>
      <c r="H47" t="str">
        <f t="shared" si="0"/>
        <v/>
      </c>
      <c r="I47" t="str">
        <f>IF(E47="","",IF(②選手情報入力!G56="男",1,2))</f>
        <v/>
      </c>
      <c r="J47" t="str">
        <f>IF(E47="","",IF(②選手情報入力!H56="","",②選手情報入力!H56))</f>
        <v/>
      </c>
      <c r="M47" t="str">
        <f t="shared" si="1"/>
        <v/>
      </c>
      <c r="O47" t="str">
        <f>IF(E47="","",IF(②選手情報入力!J56="","",IF(I47=1,VLOOKUP(②選手情報入力!J56,種目情報!$A$4:$B$27,2,FALSE),VLOOKUP(②選手情報入力!J56,種目情報!$E$4:$F$25,2,FALSE))))</f>
        <v/>
      </c>
      <c r="P47" t="str">
        <f>IF(E47="","",IF(②選手情報入力!K56="","",②選手情報入力!K56))</f>
        <v/>
      </c>
      <c r="Q47" s="30" t="str">
        <f>IF(E47="","",IF(②選手情報入力!I56="","",1))</f>
        <v/>
      </c>
      <c r="R47" t="str">
        <f>IF(E47="","",IF(②選手情報入力!J56="","",IF(I47=1,VLOOKUP(②選手情報入力!J56,種目情報!$A$4:$C$17,3,FALSE),VLOOKUP(②選手情報入力!J56,種目情報!$E$4:$G$30,3,FALSE))))</f>
        <v/>
      </c>
      <c r="S47" t="str">
        <f>IF(E47="","",IF(②選手情報入力!M56="","",IF(I47=1,VLOOKUP(②選手情報入力!M56,種目情報!$A$4:$B$17,2,FALSE),VLOOKUP(②選手情報入力!M56,種目情報!$E$4:$F$30,2,FALSE))))</f>
        <v/>
      </c>
      <c r="T47" t="str">
        <f>IF(E47="","",IF(②選手情報入力!N56="","",②選手情報入力!N56))</f>
        <v/>
      </c>
      <c r="U47" s="30" t="str">
        <f>IF(E47="","",IF(②選手情報入力!L56="","",1))</f>
        <v/>
      </c>
      <c r="V47" t="str">
        <f>IF(E47="","",IF(②選手情報入力!M56="","",IF(I47=1,VLOOKUP(②選手情報入力!M56,種目情報!$A$4:$C$17,3,FALSE),VLOOKUP(②選手情報入力!M56,種目情報!$E$4:$G$30,3,FALSE))))</f>
        <v/>
      </c>
      <c r="W47" t="str">
        <f>IF(E47="","",IF(②選手情報入力!P56="","",IF(I47=1,VLOOKUP(②選手情報入力!P56,種目情報!$A$4:$B$17,2,FALSE),VLOOKUP(②選手情報入力!P56,種目情報!$E$4:$F$30,2,FALSE))))</f>
        <v/>
      </c>
      <c r="X47" t="str">
        <f>IF(E47="","",IF(②選手情報入力!Q56="","",②選手情報入力!Q56))</f>
        <v/>
      </c>
      <c r="Y47" s="30" t="str">
        <f>IF(E47="","",IF(②選手情報入力!O56="","",1))</f>
        <v/>
      </c>
      <c r="Z47" t="str">
        <f>IF(E47="","",IF(②選手情報入力!P56="","",IF(I47=1,VLOOKUP(②選手情報入力!P56,種目情報!$A$4:$C$17,3,FALSE),VLOOKUP(②選手情報入力!P56,種目情報!$E$4:$G$30,3,FALSE))))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IF(E48="","",data_kyogisha!I48&amp;①団体情報入力!C$4+②選手情報入力!C57+10000000)</f>
        <v/>
      </c>
      <c r="B48" t="str">
        <f>IF(E48="","",①団体情報入力!$C$4)</f>
        <v/>
      </c>
      <c r="D48" t="str">
        <f>IF(E48="","",②選手情報入力!B$11)</f>
        <v/>
      </c>
      <c r="E48" t="str">
        <f>IF(②選手情報入力!C57="","",②選手情報入力!C57)</f>
        <v/>
      </c>
      <c r="F48" t="str">
        <f>IF(E48="","",②選手情報入力!D57)</f>
        <v/>
      </c>
      <c r="G48" t="str">
        <f>IF(E48="","",ASC(②選手情報入力!E57&amp;" "&amp;②選手情報入力!F57))</f>
        <v/>
      </c>
      <c r="H48" t="str">
        <f t="shared" si="0"/>
        <v/>
      </c>
      <c r="I48" t="str">
        <f>IF(E48="","",IF(②選手情報入力!G57="男",1,2))</f>
        <v/>
      </c>
      <c r="J48" t="str">
        <f>IF(E48="","",IF(②選手情報入力!H57="","",②選手情報入力!H57))</f>
        <v/>
      </c>
      <c r="M48" t="str">
        <f t="shared" si="1"/>
        <v/>
      </c>
      <c r="O48" t="str">
        <f>IF(E48="","",IF(②選手情報入力!J57="","",IF(I48=1,VLOOKUP(②選手情報入力!J57,種目情報!$A$4:$B$27,2,FALSE),VLOOKUP(②選手情報入力!J57,種目情報!$E$4:$F$25,2,FALSE))))</f>
        <v/>
      </c>
      <c r="P48" t="str">
        <f>IF(E48="","",IF(②選手情報入力!K57="","",②選手情報入力!K57))</f>
        <v/>
      </c>
      <c r="Q48" s="30" t="str">
        <f>IF(E48="","",IF(②選手情報入力!I57="","",1))</f>
        <v/>
      </c>
      <c r="R48" t="str">
        <f>IF(E48="","",IF(②選手情報入力!J57="","",IF(I48=1,VLOOKUP(②選手情報入力!J57,種目情報!$A$4:$C$17,3,FALSE),VLOOKUP(②選手情報入力!J57,種目情報!$E$4:$G$30,3,FALSE))))</f>
        <v/>
      </c>
      <c r="S48" t="str">
        <f>IF(E48="","",IF(②選手情報入力!M57="","",IF(I48=1,VLOOKUP(②選手情報入力!M57,種目情報!$A$4:$B$17,2,FALSE),VLOOKUP(②選手情報入力!M57,種目情報!$E$4:$F$30,2,FALSE))))</f>
        <v/>
      </c>
      <c r="T48" t="str">
        <f>IF(E48="","",IF(②選手情報入力!N57="","",②選手情報入力!N57))</f>
        <v/>
      </c>
      <c r="U48" s="30" t="str">
        <f>IF(E48="","",IF(②選手情報入力!L57="","",1))</f>
        <v/>
      </c>
      <c r="V48" t="str">
        <f>IF(E48="","",IF(②選手情報入力!M57="","",IF(I48=1,VLOOKUP(②選手情報入力!M57,種目情報!$A$4:$C$17,3,FALSE),VLOOKUP(②選手情報入力!M57,種目情報!$E$4:$G$30,3,FALSE))))</f>
        <v/>
      </c>
      <c r="W48" t="str">
        <f>IF(E48="","",IF(②選手情報入力!P57="","",IF(I48=1,VLOOKUP(②選手情報入力!P57,種目情報!$A$4:$B$17,2,FALSE),VLOOKUP(②選手情報入力!P57,種目情報!$E$4:$F$30,2,FALSE))))</f>
        <v/>
      </c>
      <c r="X48" t="str">
        <f>IF(E48="","",IF(②選手情報入力!Q57="","",②選手情報入力!Q57))</f>
        <v/>
      </c>
      <c r="Y48" s="30" t="str">
        <f>IF(E48="","",IF(②選手情報入力!O57="","",1))</f>
        <v/>
      </c>
      <c r="Z48" t="str">
        <f>IF(E48="","",IF(②選手情報入力!P57="","",IF(I48=1,VLOOKUP(②選手情報入力!P57,種目情報!$A$4:$C$17,3,FALSE),VLOOKUP(②選手情報入力!P57,種目情報!$E$4:$G$30,3,FALSE))))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IF(E49="","",data_kyogisha!I49&amp;①団体情報入力!C$4+②選手情報入力!C58+10000000)</f>
        <v/>
      </c>
      <c r="B49" t="str">
        <f>IF(E49="","",①団体情報入力!$C$4)</f>
        <v/>
      </c>
      <c r="D49" t="str">
        <f>IF(E49="","",②選手情報入力!B$11)</f>
        <v/>
      </c>
      <c r="E49" t="str">
        <f>IF(②選手情報入力!C58="","",②選手情報入力!C58)</f>
        <v/>
      </c>
      <c r="F49" t="str">
        <f>IF(E49="","",②選手情報入力!D58)</f>
        <v/>
      </c>
      <c r="G49" t="str">
        <f>IF(E49="","",ASC(②選手情報入力!E58&amp;" "&amp;②選手情報入力!F58))</f>
        <v/>
      </c>
      <c r="H49" t="str">
        <f t="shared" si="0"/>
        <v/>
      </c>
      <c r="I49" t="str">
        <f>IF(E49="","",IF(②選手情報入力!G58="男",1,2))</f>
        <v/>
      </c>
      <c r="J49" t="str">
        <f>IF(E49="","",IF(②選手情報入力!H58="","",②選手情報入力!H58))</f>
        <v/>
      </c>
      <c r="M49" t="str">
        <f t="shared" si="1"/>
        <v/>
      </c>
      <c r="O49" t="str">
        <f>IF(E49="","",IF(②選手情報入力!J58="","",IF(I49=1,VLOOKUP(②選手情報入力!J58,種目情報!$A$4:$B$27,2,FALSE),VLOOKUP(②選手情報入力!J58,種目情報!$E$4:$F$25,2,FALSE))))</f>
        <v/>
      </c>
      <c r="P49" t="str">
        <f>IF(E49="","",IF(②選手情報入力!K58="","",②選手情報入力!K58))</f>
        <v/>
      </c>
      <c r="Q49" s="30" t="str">
        <f>IF(E49="","",IF(②選手情報入力!I58="","",1))</f>
        <v/>
      </c>
      <c r="R49" t="str">
        <f>IF(E49="","",IF(②選手情報入力!J58="","",IF(I49=1,VLOOKUP(②選手情報入力!J58,種目情報!$A$4:$C$17,3,FALSE),VLOOKUP(②選手情報入力!J58,種目情報!$E$4:$G$30,3,FALSE))))</f>
        <v/>
      </c>
      <c r="S49" t="str">
        <f>IF(E49="","",IF(②選手情報入力!M58="","",IF(I49=1,VLOOKUP(②選手情報入力!M58,種目情報!$A$4:$B$17,2,FALSE),VLOOKUP(②選手情報入力!M58,種目情報!$E$4:$F$30,2,FALSE))))</f>
        <v/>
      </c>
      <c r="T49" t="str">
        <f>IF(E49="","",IF(②選手情報入力!N58="","",②選手情報入力!N58))</f>
        <v/>
      </c>
      <c r="U49" s="30" t="str">
        <f>IF(E49="","",IF(②選手情報入力!L58="","",1))</f>
        <v/>
      </c>
      <c r="V49" t="str">
        <f>IF(E49="","",IF(②選手情報入力!M58="","",IF(I49=1,VLOOKUP(②選手情報入力!M58,種目情報!$A$4:$C$17,3,FALSE),VLOOKUP(②選手情報入力!M58,種目情報!$E$4:$G$30,3,FALSE))))</f>
        <v/>
      </c>
      <c r="W49" t="str">
        <f>IF(E49="","",IF(②選手情報入力!P58="","",IF(I49=1,VLOOKUP(②選手情報入力!P58,種目情報!$A$4:$B$17,2,FALSE),VLOOKUP(②選手情報入力!P58,種目情報!$E$4:$F$30,2,FALSE))))</f>
        <v/>
      </c>
      <c r="X49" t="str">
        <f>IF(E49="","",IF(②選手情報入力!Q58="","",②選手情報入力!Q58))</f>
        <v/>
      </c>
      <c r="Y49" s="30" t="str">
        <f>IF(E49="","",IF(②選手情報入力!O58="","",1))</f>
        <v/>
      </c>
      <c r="Z49" t="str">
        <f>IF(E49="","",IF(②選手情報入力!P58="","",IF(I49=1,VLOOKUP(②選手情報入力!P58,種目情報!$A$4:$C$17,3,FALSE),VLOOKUP(②選手情報入力!P58,種目情報!$E$4:$G$30,3,FALSE))))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IF(E50="","",data_kyogisha!I50&amp;①団体情報入力!C$4+②選手情報入力!C59+10000000)</f>
        <v/>
      </c>
      <c r="B50" t="str">
        <f>IF(E50="","",①団体情報入力!$C$4)</f>
        <v/>
      </c>
      <c r="D50" t="str">
        <f>IF(E50="","",②選手情報入力!B$11)</f>
        <v/>
      </c>
      <c r="E50" t="str">
        <f>IF(②選手情報入力!C59="","",②選手情報入力!C59)</f>
        <v/>
      </c>
      <c r="F50" t="str">
        <f>IF(E50="","",②選手情報入力!D59)</f>
        <v/>
      </c>
      <c r="G50" t="str">
        <f>IF(E50="","",ASC(②選手情報入力!E59&amp;" "&amp;②選手情報入力!F59))</f>
        <v/>
      </c>
      <c r="H50" t="str">
        <f t="shared" si="0"/>
        <v/>
      </c>
      <c r="I50" t="str">
        <f>IF(E50="","",IF(②選手情報入力!G59="男",1,2))</f>
        <v/>
      </c>
      <c r="J50" t="str">
        <f>IF(E50="","",IF(②選手情報入力!H59="","",②選手情報入力!H59))</f>
        <v/>
      </c>
      <c r="M50" t="str">
        <f t="shared" si="1"/>
        <v/>
      </c>
      <c r="O50" t="str">
        <f>IF(E50="","",IF(②選手情報入力!J59="","",IF(I50=1,VLOOKUP(②選手情報入力!J59,種目情報!$A$4:$B$27,2,FALSE),VLOOKUP(②選手情報入力!J59,種目情報!$E$4:$F$25,2,FALSE))))</f>
        <v/>
      </c>
      <c r="P50" t="str">
        <f>IF(E50="","",IF(②選手情報入力!K59="","",②選手情報入力!K59))</f>
        <v/>
      </c>
      <c r="Q50" s="30" t="str">
        <f>IF(E50="","",IF(②選手情報入力!I59="","",1))</f>
        <v/>
      </c>
      <c r="R50" t="str">
        <f>IF(E50="","",IF(②選手情報入力!J59="","",IF(I50=1,VLOOKUP(②選手情報入力!J59,種目情報!$A$4:$C$17,3,FALSE),VLOOKUP(②選手情報入力!J59,種目情報!$E$4:$G$30,3,FALSE))))</f>
        <v/>
      </c>
      <c r="S50" t="str">
        <f>IF(E50="","",IF(②選手情報入力!M59="","",IF(I50=1,VLOOKUP(②選手情報入力!M59,種目情報!$A$4:$B$17,2,FALSE),VLOOKUP(②選手情報入力!M59,種目情報!$E$4:$F$30,2,FALSE))))</f>
        <v/>
      </c>
      <c r="T50" t="str">
        <f>IF(E50="","",IF(②選手情報入力!N59="","",②選手情報入力!N59))</f>
        <v/>
      </c>
      <c r="U50" s="30" t="str">
        <f>IF(E50="","",IF(②選手情報入力!L59="","",1))</f>
        <v/>
      </c>
      <c r="V50" t="str">
        <f>IF(E50="","",IF(②選手情報入力!M59="","",IF(I50=1,VLOOKUP(②選手情報入力!M59,種目情報!$A$4:$C$17,3,FALSE),VLOOKUP(②選手情報入力!M59,種目情報!$E$4:$G$30,3,FALSE))))</f>
        <v/>
      </c>
      <c r="W50" t="str">
        <f>IF(E50="","",IF(②選手情報入力!P59="","",IF(I50=1,VLOOKUP(②選手情報入力!P59,種目情報!$A$4:$B$17,2,FALSE),VLOOKUP(②選手情報入力!P59,種目情報!$E$4:$F$30,2,FALSE))))</f>
        <v/>
      </c>
      <c r="X50" t="str">
        <f>IF(E50="","",IF(②選手情報入力!Q59="","",②選手情報入力!Q59))</f>
        <v/>
      </c>
      <c r="Y50" s="30" t="str">
        <f>IF(E50="","",IF(②選手情報入力!O59="","",1))</f>
        <v/>
      </c>
      <c r="Z50" t="str">
        <f>IF(E50="","",IF(②選手情報入力!P59="","",IF(I50=1,VLOOKUP(②選手情報入力!P59,種目情報!$A$4:$C$17,3,FALSE),VLOOKUP(②選手情報入力!P59,種目情報!$E$4:$G$30,3,FALSE))))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IF(E51="","",data_kyogisha!I51&amp;①団体情報入力!C$4+②選手情報入力!C60+10000000)</f>
        <v/>
      </c>
      <c r="B51" t="str">
        <f>IF(E51="","",①団体情報入力!$C$4)</f>
        <v/>
      </c>
      <c r="D51" t="str">
        <f>IF(E51="","",②選手情報入力!B$11)</f>
        <v/>
      </c>
      <c r="E51" t="str">
        <f>IF(②選手情報入力!C60="","",②選手情報入力!C60)</f>
        <v/>
      </c>
      <c r="F51" t="str">
        <f>IF(E51="","",②選手情報入力!D60)</f>
        <v/>
      </c>
      <c r="G51" t="str">
        <f>IF(E51="","",ASC(②選手情報入力!E60&amp;" "&amp;②選手情報入力!F60))</f>
        <v/>
      </c>
      <c r="H51" t="str">
        <f t="shared" si="0"/>
        <v/>
      </c>
      <c r="I51" t="str">
        <f>IF(E51="","",IF(②選手情報入力!G60="男",1,2))</f>
        <v/>
      </c>
      <c r="J51" t="str">
        <f>IF(E51="","",IF(②選手情報入力!H60="","",②選手情報入力!H60))</f>
        <v/>
      </c>
      <c r="M51" t="str">
        <f t="shared" si="1"/>
        <v/>
      </c>
      <c r="O51" t="str">
        <f>IF(E51="","",IF(②選手情報入力!J60="","",IF(I51=1,VLOOKUP(②選手情報入力!J60,種目情報!$A$4:$B$27,2,FALSE),VLOOKUP(②選手情報入力!J60,種目情報!$E$4:$F$25,2,FALSE))))</f>
        <v/>
      </c>
      <c r="P51" t="str">
        <f>IF(E51="","",IF(②選手情報入力!K60="","",②選手情報入力!K60))</f>
        <v/>
      </c>
      <c r="Q51" s="30" t="str">
        <f>IF(E51="","",IF(②選手情報入力!I60="","",1))</f>
        <v/>
      </c>
      <c r="R51" t="str">
        <f>IF(E51="","",IF(②選手情報入力!J60="","",IF(I51=1,VLOOKUP(②選手情報入力!J60,種目情報!$A$4:$C$17,3,FALSE),VLOOKUP(②選手情報入力!J60,種目情報!$E$4:$G$30,3,FALSE))))</f>
        <v/>
      </c>
      <c r="S51" t="str">
        <f>IF(E51="","",IF(②選手情報入力!M60="","",IF(I51=1,VLOOKUP(②選手情報入力!M60,種目情報!$A$4:$B$17,2,FALSE),VLOOKUP(②選手情報入力!M60,種目情報!$E$4:$F$30,2,FALSE))))</f>
        <v/>
      </c>
      <c r="T51" t="str">
        <f>IF(E51="","",IF(②選手情報入力!N60="","",②選手情報入力!N60))</f>
        <v/>
      </c>
      <c r="U51" s="30" t="str">
        <f>IF(E51="","",IF(②選手情報入力!L60="","",1))</f>
        <v/>
      </c>
      <c r="V51" t="str">
        <f>IF(E51="","",IF(②選手情報入力!M60="","",IF(I51=1,VLOOKUP(②選手情報入力!M60,種目情報!$A$4:$C$17,3,FALSE),VLOOKUP(②選手情報入力!M60,種目情報!$E$4:$G$30,3,FALSE))))</f>
        <v/>
      </c>
      <c r="W51" t="str">
        <f>IF(E51="","",IF(②選手情報入力!P60="","",IF(I51=1,VLOOKUP(②選手情報入力!P60,種目情報!$A$4:$B$17,2,FALSE),VLOOKUP(②選手情報入力!P60,種目情報!$E$4:$F$30,2,FALSE))))</f>
        <v/>
      </c>
      <c r="X51" t="str">
        <f>IF(E51="","",IF(②選手情報入力!Q60="","",②選手情報入力!Q60))</f>
        <v/>
      </c>
      <c r="Y51" s="30" t="str">
        <f>IF(E51="","",IF(②選手情報入力!O60="","",1))</f>
        <v/>
      </c>
      <c r="Z51" t="str">
        <f>IF(E51="","",IF(②選手情報入力!P60="","",IF(I51=1,VLOOKUP(②選手情報入力!P60,種目情報!$A$4:$C$17,3,FALSE),VLOOKUP(②選手情報入力!P60,種目情報!$E$4:$G$30,3,FALSE))))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IF(E52="","",data_kyogisha!I52&amp;①団体情報入力!C$4+②選手情報入力!C61+10000000)</f>
        <v/>
      </c>
      <c r="B52" t="str">
        <f>IF(E52="","",①団体情報入力!$C$4)</f>
        <v/>
      </c>
      <c r="D52" t="str">
        <f>IF(E52="","",②選手情報入力!B$11)</f>
        <v/>
      </c>
      <c r="E52" t="str">
        <f>IF(②選手情報入力!C61="","",②選手情報入力!C61)</f>
        <v/>
      </c>
      <c r="F52" t="str">
        <f>IF(E52="","",②選手情報入力!D61)</f>
        <v/>
      </c>
      <c r="G52" t="str">
        <f>IF(E52="","",ASC(②選手情報入力!E61&amp;" "&amp;②選手情報入力!F61))</f>
        <v/>
      </c>
      <c r="H52" t="str">
        <f t="shared" si="0"/>
        <v/>
      </c>
      <c r="I52" t="str">
        <f>IF(E52="","",IF(②選手情報入力!G61="男",1,2))</f>
        <v/>
      </c>
      <c r="J52" t="str">
        <f>IF(E52="","",IF(②選手情報入力!H61="","",②選手情報入力!H61))</f>
        <v/>
      </c>
      <c r="M52" t="str">
        <f t="shared" si="1"/>
        <v/>
      </c>
      <c r="O52" t="str">
        <f>IF(E52="","",IF(②選手情報入力!J61="","",IF(I52=1,VLOOKUP(②選手情報入力!J61,種目情報!$A$4:$B$27,2,FALSE),VLOOKUP(②選手情報入力!J61,種目情報!$E$4:$F$25,2,FALSE))))</f>
        <v/>
      </c>
      <c r="P52" t="str">
        <f>IF(E52="","",IF(②選手情報入力!K61="","",②選手情報入力!K61))</f>
        <v/>
      </c>
      <c r="Q52" s="30" t="str">
        <f>IF(E52="","",IF(②選手情報入力!I61="","",1))</f>
        <v/>
      </c>
      <c r="R52" t="str">
        <f>IF(E52="","",IF(②選手情報入力!J61="","",IF(I52=1,VLOOKUP(②選手情報入力!J61,種目情報!$A$4:$C$17,3,FALSE),VLOOKUP(②選手情報入力!J61,種目情報!$E$4:$G$30,3,FALSE))))</f>
        <v/>
      </c>
      <c r="S52" t="str">
        <f>IF(E52="","",IF(②選手情報入力!M61="","",IF(I52=1,VLOOKUP(②選手情報入力!M61,種目情報!$A$4:$B$17,2,FALSE),VLOOKUP(②選手情報入力!M61,種目情報!$E$4:$F$30,2,FALSE))))</f>
        <v/>
      </c>
      <c r="T52" t="str">
        <f>IF(E52="","",IF(②選手情報入力!N61="","",②選手情報入力!N61))</f>
        <v/>
      </c>
      <c r="U52" s="30" t="str">
        <f>IF(E52="","",IF(②選手情報入力!L61="","",1))</f>
        <v/>
      </c>
      <c r="V52" t="str">
        <f>IF(E52="","",IF(②選手情報入力!M61="","",IF(I52=1,VLOOKUP(②選手情報入力!M61,種目情報!$A$4:$C$17,3,FALSE),VLOOKUP(②選手情報入力!M61,種目情報!$E$4:$G$30,3,FALSE))))</f>
        <v/>
      </c>
      <c r="W52" t="str">
        <f>IF(E52="","",IF(②選手情報入力!P61="","",IF(I52=1,VLOOKUP(②選手情報入力!P61,種目情報!$A$4:$B$17,2,FALSE),VLOOKUP(②選手情報入力!P61,種目情報!$E$4:$F$30,2,FALSE))))</f>
        <v/>
      </c>
      <c r="X52" t="str">
        <f>IF(E52="","",IF(②選手情報入力!Q61="","",②選手情報入力!Q61))</f>
        <v/>
      </c>
      <c r="Y52" s="30" t="str">
        <f>IF(E52="","",IF(②選手情報入力!O61="","",1))</f>
        <v/>
      </c>
      <c r="Z52" t="str">
        <f>IF(E52="","",IF(②選手情報入力!P61="","",IF(I52=1,VLOOKUP(②選手情報入力!P61,種目情報!$A$4:$C$17,3,FALSE),VLOOKUP(②選手情報入力!P61,種目情報!$E$4:$G$30,3,FALSE))))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IF(E53="","",data_kyogisha!I53&amp;①団体情報入力!C$4+②選手情報入力!C62+10000000)</f>
        <v/>
      </c>
      <c r="B53" t="str">
        <f>IF(E53="","",①団体情報入力!$C$4)</f>
        <v/>
      </c>
      <c r="D53" t="str">
        <f>IF(E53="","",②選手情報入力!B$11)</f>
        <v/>
      </c>
      <c r="E53" t="str">
        <f>IF(②選手情報入力!C62="","",②選手情報入力!C62)</f>
        <v/>
      </c>
      <c r="F53" t="str">
        <f>IF(E53="","",②選手情報入力!D62)</f>
        <v/>
      </c>
      <c r="G53" t="str">
        <f>IF(E53="","",ASC(②選手情報入力!E62&amp;" "&amp;②選手情報入力!F62))</f>
        <v/>
      </c>
      <c r="H53" t="str">
        <f t="shared" si="0"/>
        <v/>
      </c>
      <c r="I53" t="str">
        <f>IF(E53="","",IF(②選手情報入力!G62="男",1,2))</f>
        <v/>
      </c>
      <c r="J53" t="str">
        <f>IF(E53="","",IF(②選手情報入力!H62="","",②選手情報入力!H62))</f>
        <v/>
      </c>
      <c r="M53" t="str">
        <f t="shared" si="1"/>
        <v/>
      </c>
      <c r="O53" t="str">
        <f>IF(E53="","",IF(②選手情報入力!J62="","",IF(I53=1,VLOOKUP(②選手情報入力!J62,種目情報!$A$4:$B$27,2,FALSE),VLOOKUP(②選手情報入力!J62,種目情報!$E$4:$F$25,2,FALSE))))</f>
        <v/>
      </c>
      <c r="P53" t="str">
        <f>IF(E53="","",IF(②選手情報入力!K62="","",②選手情報入力!K62))</f>
        <v/>
      </c>
      <c r="Q53" s="30" t="str">
        <f>IF(E53="","",IF(②選手情報入力!I62="","",1))</f>
        <v/>
      </c>
      <c r="R53" t="str">
        <f>IF(E53="","",IF(②選手情報入力!J62="","",IF(I53=1,VLOOKUP(②選手情報入力!J62,種目情報!$A$4:$C$17,3,FALSE),VLOOKUP(②選手情報入力!J62,種目情報!$E$4:$G$30,3,FALSE))))</f>
        <v/>
      </c>
      <c r="S53" t="str">
        <f>IF(E53="","",IF(②選手情報入力!M62="","",IF(I53=1,VLOOKUP(②選手情報入力!M62,種目情報!$A$4:$B$17,2,FALSE),VLOOKUP(②選手情報入力!M62,種目情報!$E$4:$F$30,2,FALSE))))</f>
        <v/>
      </c>
      <c r="T53" t="str">
        <f>IF(E53="","",IF(②選手情報入力!N62="","",②選手情報入力!N62))</f>
        <v/>
      </c>
      <c r="U53" s="30" t="str">
        <f>IF(E53="","",IF(②選手情報入力!L62="","",1))</f>
        <v/>
      </c>
      <c r="V53" t="str">
        <f>IF(E53="","",IF(②選手情報入力!M62="","",IF(I53=1,VLOOKUP(②選手情報入力!M62,種目情報!$A$4:$C$17,3,FALSE),VLOOKUP(②選手情報入力!M62,種目情報!$E$4:$G$30,3,FALSE))))</f>
        <v/>
      </c>
      <c r="W53" t="str">
        <f>IF(E53="","",IF(②選手情報入力!P62="","",IF(I53=1,VLOOKUP(②選手情報入力!P62,種目情報!$A$4:$B$17,2,FALSE),VLOOKUP(②選手情報入力!P62,種目情報!$E$4:$F$30,2,FALSE))))</f>
        <v/>
      </c>
      <c r="X53" t="str">
        <f>IF(E53="","",IF(②選手情報入力!Q62="","",②選手情報入力!Q62))</f>
        <v/>
      </c>
      <c r="Y53" s="30" t="str">
        <f>IF(E53="","",IF(②選手情報入力!O62="","",1))</f>
        <v/>
      </c>
      <c r="Z53" t="str">
        <f>IF(E53="","",IF(②選手情報入力!P62="","",IF(I53=1,VLOOKUP(②選手情報入力!P62,種目情報!$A$4:$C$17,3,FALSE),VLOOKUP(②選手情報入力!P62,種目情報!$E$4:$G$30,3,FALSE))))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IF(E54="","",data_kyogisha!I54&amp;①団体情報入力!C$4+②選手情報入力!C63+10000000)</f>
        <v/>
      </c>
      <c r="B54" t="str">
        <f>IF(E54="","",①団体情報入力!$C$4)</f>
        <v/>
      </c>
      <c r="D54" t="str">
        <f>IF(E54="","",②選手情報入力!B$11)</f>
        <v/>
      </c>
      <c r="E54" t="str">
        <f>IF(②選手情報入力!C63="","",②選手情報入力!C63)</f>
        <v/>
      </c>
      <c r="F54" t="str">
        <f>IF(E54="","",②選手情報入力!D63)</f>
        <v/>
      </c>
      <c r="G54" t="str">
        <f>IF(E54="","",ASC(②選手情報入力!E63&amp;" "&amp;②選手情報入力!F63))</f>
        <v/>
      </c>
      <c r="H54" t="str">
        <f t="shared" si="0"/>
        <v/>
      </c>
      <c r="I54" t="str">
        <f>IF(E54="","",IF(②選手情報入力!G63="男",1,2))</f>
        <v/>
      </c>
      <c r="J54" t="str">
        <f>IF(E54="","",IF(②選手情報入力!H63="","",②選手情報入力!H63))</f>
        <v/>
      </c>
      <c r="M54" t="str">
        <f t="shared" si="1"/>
        <v/>
      </c>
      <c r="O54" t="str">
        <f>IF(E54="","",IF(②選手情報入力!J63="","",IF(I54=1,VLOOKUP(②選手情報入力!J63,種目情報!$A$4:$B$27,2,FALSE),VLOOKUP(②選手情報入力!J63,種目情報!$E$4:$F$25,2,FALSE))))</f>
        <v/>
      </c>
      <c r="P54" t="str">
        <f>IF(E54="","",IF(②選手情報入力!K63="","",②選手情報入力!K63))</f>
        <v/>
      </c>
      <c r="Q54" s="30" t="str">
        <f>IF(E54="","",IF(②選手情報入力!I63="","",1))</f>
        <v/>
      </c>
      <c r="R54" t="str">
        <f>IF(E54="","",IF(②選手情報入力!J63="","",IF(I54=1,VLOOKUP(②選手情報入力!J63,種目情報!$A$4:$C$17,3,FALSE),VLOOKUP(②選手情報入力!J63,種目情報!$E$4:$G$30,3,FALSE))))</f>
        <v/>
      </c>
      <c r="S54" t="str">
        <f>IF(E54="","",IF(②選手情報入力!M63="","",IF(I54=1,VLOOKUP(②選手情報入力!M63,種目情報!$A$4:$B$17,2,FALSE),VLOOKUP(②選手情報入力!M63,種目情報!$E$4:$F$30,2,FALSE))))</f>
        <v/>
      </c>
      <c r="T54" t="str">
        <f>IF(E54="","",IF(②選手情報入力!N63="","",②選手情報入力!N63))</f>
        <v/>
      </c>
      <c r="U54" s="30" t="str">
        <f>IF(E54="","",IF(②選手情報入力!L63="","",1))</f>
        <v/>
      </c>
      <c r="V54" t="str">
        <f>IF(E54="","",IF(②選手情報入力!M63="","",IF(I54=1,VLOOKUP(②選手情報入力!M63,種目情報!$A$4:$C$17,3,FALSE),VLOOKUP(②選手情報入力!M63,種目情報!$E$4:$G$30,3,FALSE))))</f>
        <v/>
      </c>
      <c r="W54" t="str">
        <f>IF(E54="","",IF(②選手情報入力!P63="","",IF(I54=1,VLOOKUP(②選手情報入力!P63,種目情報!$A$4:$B$17,2,FALSE),VLOOKUP(②選手情報入力!P63,種目情報!$E$4:$F$30,2,FALSE))))</f>
        <v/>
      </c>
      <c r="X54" t="str">
        <f>IF(E54="","",IF(②選手情報入力!Q63="","",②選手情報入力!Q63))</f>
        <v/>
      </c>
      <c r="Y54" s="30" t="str">
        <f>IF(E54="","",IF(②選手情報入力!O63="","",1))</f>
        <v/>
      </c>
      <c r="Z54" t="str">
        <f>IF(E54="","",IF(②選手情報入力!P63="","",IF(I54=1,VLOOKUP(②選手情報入力!P63,種目情報!$A$4:$C$17,3,FALSE),VLOOKUP(②選手情報入力!P63,種目情報!$E$4:$G$30,3,FALSE))))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IF(E55="","",data_kyogisha!I55&amp;①団体情報入力!C$4+②選手情報入力!C64+10000000)</f>
        <v/>
      </c>
      <c r="B55" t="str">
        <f>IF(E55="","",①団体情報入力!$C$4)</f>
        <v/>
      </c>
      <c r="D55" t="str">
        <f>IF(E55="","",②選手情報入力!B$11)</f>
        <v/>
      </c>
      <c r="E55" t="str">
        <f>IF(②選手情報入力!C64="","",②選手情報入力!C64)</f>
        <v/>
      </c>
      <c r="F55" t="str">
        <f>IF(E55="","",②選手情報入力!D64)</f>
        <v/>
      </c>
      <c r="G55" t="str">
        <f>IF(E55="","",ASC(②選手情報入力!E64&amp;" "&amp;②選手情報入力!F64))</f>
        <v/>
      </c>
      <c r="H55" t="str">
        <f t="shared" si="0"/>
        <v/>
      </c>
      <c r="I55" t="str">
        <f>IF(E55="","",IF(②選手情報入力!G64="男",1,2))</f>
        <v/>
      </c>
      <c r="J55" t="str">
        <f>IF(E55="","",IF(②選手情報入力!H64="","",②選手情報入力!H64))</f>
        <v/>
      </c>
      <c r="M55" t="str">
        <f t="shared" si="1"/>
        <v/>
      </c>
      <c r="O55" t="str">
        <f>IF(E55="","",IF(②選手情報入力!J64="","",IF(I55=1,VLOOKUP(②選手情報入力!J64,種目情報!$A$4:$B$27,2,FALSE),VLOOKUP(②選手情報入力!J64,種目情報!$E$4:$F$25,2,FALSE))))</f>
        <v/>
      </c>
      <c r="P55" t="str">
        <f>IF(E55="","",IF(②選手情報入力!K64="","",②選手情報入力!K64))</f>
        <v/>
      </c>
      <c r="Q55" s="30" t="str">
        <f>IF(E55="","",IF(②選手情報入力!I64="","",1))</f>
        <v/>
      </c>
      <c r="R55" t="str">
        <f>IF(E55="","",IF(②選手情報入力!J64="","",IF(I55=1,VLOOKUP(②選手情報入力!J64,種目情報!$A$4:$C$17,3,FALSE),VLOOKUP(②選手情報入力!J64,種目情報!$E$4:$G$30,3,FALSE))))</f>
        <v/>
      </c>
      <c r="S55" t="str">
        <f>IF(E55="","",IF(②選手情報入力!M64="","",IF(I55=1,VLOOKUP(②選手情報入力!M64,種目情報!$A$4:$B$17,2,FALSE),VLOOKUP(②選手情報入力!M64,種目情報!$E$4:$F$30,2,FALSE))))</f>
        <v/>
      </c>
      <c r="T55" t="str">
        <f>IF(E55="","",IF(②選手情報入力!N64="","",②選手情報入力!N64))</f>
        <v/>
      </c>
      <c r="U55" s="30" t="str">
        <f>IF(E55="","",IF(②選手情報入力!L64="","",1))</f>
        <v/>
      </c>
      <c r="V55" t="str">
        <f>IF(E55="","",IF(②選手情報入力!M64="","",IF(I55=1,VLOOKUP(②選手情報入力!M64,種目情報!$A$4:$C$17,3,FALSE),VLOOKUP(②選手情報入力!M64,種目情報!$E$4:$G$30,3,FALSE))))</f>
        <v/>
      </c>
      <c r="W55" t="str">
        <f>IF(E55="","",IF(②選手情報入力!P64="","",IF(I55=1,VLOOKUP(②選手情報入力!P64,種目情報!$A$4:$B$17,2,FALSE),VLOOKUP(②選手情報入力!P64,種目情報!$E$4:$F$30,2,FALSE))))</f>
        <v/>
      </c>
      <c r="X55" t="str">
        <f>IF(E55="","",IF(②選手情報入力!Q64="","",②選手情報入力!Q64))</f>
        <v/>
      </c>
      <c r="Y55" s="30" t="str">
        <f>IF(E55="","",IF(②選手情報入力!O64="","",1))</f>
        <v/>
      </c>
      <c r="Z55" t="str">
        <f>IF(E55="","",IF(②選手情報入力!P64="","",IF(I55=1,VLOOKUP(②選手情報入力!P64,種目情報!$A$4:$C$17,3,FALSE),VLOOKUP(②選手情報入力!P64,種目情報!$E$4:$G$30,3,FALSE))))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IF(E56="","",data_kyogisha!I56&amp;①団体情報入力!C$4+②選手情報入力!C65+10000000)</f>
        <v/>
      </c>
      <c r="B56" t="str">
        <f>IF(E56="","",①団体情報入力!$C$4)</f>
        <v/>
      </c>
      <c r="D56" t="str">
        <f>IF(E56="","",②選手情報入力!B$11)</f>
        <v/>
      </c>
      <c r="E56" t="str">
        <f>IF(②選手情報入力!C65="","",②選手情報入力!C65)</f>
        <v/>
      </c>
      <c r="F56" t="str">
        <f>IF(E56="","",②選手情報入力!D65)</f>
        <v/>
      </c>
      <c r="G56" t="str">
        <f>IF(E56="","",ASC(②選手情報入力!E65&amp;" "&amp;②選手情報入力!F65))</f>
        <v/>
      </c>
      <c r="H56" t="str">
        <f t="shared" si="0"/>
        <v/>
      </c>
      <c r="I56" t="str">
        <f>IF(E56="","",IF(②選手情報入力!G65="男",1,2))</f>
        <v/>
      </c>
      <c r="J56" t="str">
        <f>IF(E56="","",IF(②選手情報入力!H65="","",②選手情報入力!H65))</f>
        <v/>
      </c>
      <c r="M56" t="str">
        <f t="shared" si="1"/>
        <v/>
      </c>
      <c r="O56" t="str">
        <f>IF(E56="","",IF(②選手情報入力!J65="","",IF(I56=1,VLOOKUP(②選手情報入力!J65,種目情報!$A$4:$B$27,2,FALSE),VLOOKUP(②選手情報入力!J65,種目情報!$E$4:$F$25,2,FALSE))))</f>
        <v/>
      </c>
      <c r="P56" t="str">
        <f>IF(E56="","",IF(②選手情報入力!K65="","",②選手情報入力!K65))</f>
        <v/>
      </c>
      <c r="Q56" s="30" t="str">
        <f>IF(E56="","",IF(②選手情報入力!I65="","",1))</f>
        <v/>
      </c>
      <c r="R56" t="str">
        <f>IF(E56="","",IF(②選手情報入力!J65="","",IF(I56=1,VLOOKUP(②選手情報入力!J65,種目情報!$A$4:$C$17,3,FALSE),VLOOKUP(②選手情報入力!J65,種目情報!$E$4:$G$30,3,FALSE))))</f>
        <v/>
      </c>
      <c r="S56" t="str">
        <f>IF(E56="","",IF(②選手情報入力!M65="","",IF(I56=1,VLOOKUP(②選手情報入力!M65,種目情報!$A$4:$B$17,2,FALSE),VLOOKUP(②選手情報入力!M65,種目情報!$E$4:$F$30,2,FALSE))))</f>
        <v/>
      </c>
      <c r="T56" t="str">
        <f>IF(E56="","",IF(②選手情報入力!N65="","",②選手情報入力!N65))</f>
        <v/>
      </c>
      <c r="U56" s="30" t="str">
        <f>IF(E56="","",IF(②選手情報入力!L65="","",1))</f>
        <v/>
      </c>
      <c r="V56" t="str">
        <f>IF(E56="","",IF(②選手情報入力!M65="","",IF(I56=1,VLOOKUP(②選手情報入力!M65,種目情報!$A$4:$C$17,3,FALSE),VLOOKUP(②選手情報入力!M65,種目情報!$E$4:$G$30,3,FALSE))))</f>
        <v/>
      </c>
      <c r="W56" t="str">
        <f>IF(E56="","",IF(②選手情報入力!P65="","",IF(I56=1,VLOOKUP(②選手情報入力!P65,種目情報!$A$4:$B$17,2,FALSE),VLOOKUP(②選手情報入力!P65,種目情報!$E$4:$F$30,2,FALSE))))</f>
        <v/>
      </c>
      <c r="X56" t="str">
        <f>IF(E56="","",IF(②選手情報入力!Q65="","",②選手情報入力!Q65))</f>
        <v/>
      </c>
      <c r="Y56" s="30" t="str">
        <f>IF(E56="","",IF(②選手情報入力!O65="","",1))</f>
        <v/>
      </c>
      <c r="Z56" t="str">
        <f>IF(E56="","",IF(②選手情報入力!P65="","",IF(I56=1,VLOOKUP(②選手情報入力!P65,種目情報!$A$4:$C$17,3,FALSE),VLOOKUP(②選手情報入力!P65,種目情報!$E$4:$G$30,3,FALSE))))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IF(E57="","",data_kyogisha!I57&amp;①団体情報入力!C$4+②選手情報入力!C66+10000000)</f>
        <v/>
      </c>
      <c r="B57" t="str">
        <f>IF(E57="","",①団体情報入力!$C$4)</f>
        <v/>
      </c>
      <c r="D57" t="str">
        <f>IF(E57="","",②選手情報入力!B$11)</f>
        <v/>
      </c>
      <c r="E57" t="str">
        <f>IF(②選手情報入力!C66="","",②選手情報入力!C66)</f>
        <v/>
      </c>
      <c r="F57" t="str">
        <f>IF(E57="","",②選手情報入力!D66)</f>
        <v/>
      </c>
      <c r="G57" t="str">
        <f>IF(E57="","",ASC(②選手情報入力!E66&amp;" "&amp;②選手情報入力!F66))</f>
        <v/>
      </c>
      <c r="H57" t="str">
        <f t="shared" si="0"/>
        <v/>
      </c>
      <c r="I57" t="str">
        <f>IF(E57="","",IF(②選手情報入力!G66="男",1,2))</f>
        <v/>
      </c>
      <c r="J57" t="str">
        <f>IF(E57="","",IF(②選手情報入力!H66="","",②選手情報入力!H66))</f>
        <v/>
      </c>
      <c r="M57" t="str">
        <f t="shared" si="1"/>
        <v/>
      </c>
      <c r="O57" t="str">
        <f>IF(E57="","",IF(②選手情報入力!J66="","",IF(I57=1,VLOOKUP(②選手情報入力!J66,種目情報!$A$4:$B$27,2,FALSE),VLOOKUP(②選手情報入力!J66,種目情報!$E$4:$F$25,2,FALSE))))</f>
        <v/>
      </c>
      <c r="P57" t="str">
        <f>IF(E57="","",IF(②選手情報入力!K66="","",②選手情報入力!K66))</f>
        <v/>
      </c>
      <c r="Q57" s="30" t="str">
        <f>IF(E57="","",IF(②選手情報入力!I66="","",1))</f>
        <v/>
      </c>
      <c r="R57" t="str">
        <f>IF(E57="","",IF(②選手情報入力!J66="","",IF(I57=1,VLOOKUP(②選手情報入力!J66,種目情報!$A$4:$C$17,3,FALSE),VLOOKUP(②選手情報入力!J66,種目情報!$E$4:$G$30,3,FALSE))))</f>
        <v/>
      </c>
      <c r="S57" t="str">
        <f>IF(E57="","",IF(②選手情報入力!M66="","",IF(I57=1,VLOOKUP(②選手情報入力!M66,種目情報!$A$4:$B$17,2,FALSE),VLOOKUP(②選手情報入力!M66,種目情報!$E$4:$F$30,2,FALSE))))</f>
        <v/>
      </c>
      <c r="T57" t="str">
        <f>IF(E57="","",IF(②選手情報入力!N66="","",②選手情報入力!N66))</f>
        <v/>
      </c>
      <c r="U57" s="30" t="str">
        <f>IF(E57="","",IF(②選手情報入力!L66="","",1))</f>
        <v/>
      </c>
      <c r="V57" t="str">
        <f>IF(E57="","",IF(②選手情報入力!M66="","",IF(I57=1,VLOOKUP(②選手情報入力!M66,種目情報!$A$4:$C$17,3,FALSE),VLOOKUP(②選手情報入力!M66,種目情報!$E$4:$G$30,3,FALSE))))</f>
        <v/>
      </c>
      <c r="W57" t="str">
        <f>IF(E57="","",IF(②選手情報入力!P66="","",IF(I57=1,VLOOKUP(②選手情報入力!P66,種目情報!$A$4:$B$17,2,FALSE),VLOOKUP(②選手情報入力!P66,種目情報!$E$4:$F$30,2,FALSE))))</f>
        <v/>
      </c>
      <c r="X57" t="str">
        <f>IF(E57="","",IF(②選手情報入力!Q66="","",②選手情報入力!Q66))</f>
        <v/>
      </c>
      <c r="Y57" s="30" t="str">
        <f>IF(E57="","",IF(②選手情報入力!O66="","",1))</f>
        <v/>
      </c>
      <c r="Z57" t="str">
        <f>IF(E57="","",IF(②選手情報入力!P66="","",IF(I57=1,VLOOKUP(②選手情報入力!P66,種目情報!$A$4:$C$17,3,FALSE),VLOOKUP(②選手情報入力!P66,種目情報!$E$4:$G$30,3,FALSE))))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IF(E58="","",data_kyogisha!I58&amp;①団体情報入力!C$4+②選手情報入力!C67+10000000)</f>
        <v/>
      </c>
      <c r="B58" t="str">
        <f>IF(E58="","",①団体情報入力!$C$4)</f>
        <v/>
      </c>
      <c r="D58" t="str">
        <f>IF(E58="","",②選手情報入力!B$11)</f>
        <v/>
      </c>
      <c r="E58" t="str">
        <f>IF(②選手情報入力!C67="","",②選手情報入力!C67)</f>
        <v/>
      </c>
      <c r="F58" t="str">
        <f>IF(E58="","",②選手情報入力!D67)</f>
        <v/>
      </c>
      <c r="G58" t="str">
        <f>IF(E58="","",ASC(②選手情報入力!E67&amp;" "&amp;②選手情報入力!F67))</f>
        <v/>
      </c>
      <c r="H58" t="str">
        <f t="shared" si="0"/>
        <v/>
      </c>
      <c r="I58" t="str">
        <f>IF(E58="","",IF(②選手情報入力!G67="男",1,2))</f>
        <v/>
      </c>
      <c r="J58" t="str">
        <f>IF(E58="","",IF(②選手情報入力!H67="","",②選手情報入力!H67))</f>
        <v/>
      </c>
      <c r="M58" t="str">
        <f t="shared" si="1"/>
        <v/>
      </c>
      <c r="O58" t="str">
        <f>IF(E58="","",IF(②選手情報入力!J67="","",IF(I58=1,VLOOKUP(②選手情報入力!J67,種目情報!$A$4:$B$27,2,FALSE),VLOOKUP(②選手情報入力!J67,種目情報!$E$4:$F$25,2,FALSE))))</f>
        <v/>
      </c>
      <c r="P58" t="str">
        <f>IF(E58="","",IF(②選手情報入力!K67="","",②選手情報入力!K67))</f>
        <v/>
      </c>
      <c r="Q58" s="30" t="str">
        <f>IF(E58="","",IF(②選手情報入力!I67="","",1))</f>
        <v/>
      </c>
      <c r="R58" t="str">
        <f>IF(E58="","",IF(②選手情報入力!J67="","",IF(I58=1,VLOOKUP(②選手情報入力!J67,種目情報!$A$4:$C$17,3,FALSE),VLOOKUP(②選手情報入力!J67,種目情報!$E$4:$G$30,3,FALSE))))</f>
        <v/>
      </c>
      <c r="S58" t="str">
        <f>IF(E58="","",IF(②選手情報入力!M67="","",IF(I58=1,VLOOKUP(②選手情報入力!M67,種目情報!$A$4:$B$17,2,FALSE),VLOOKUP(②選手情報入力!M67,種目情報!$E$4:$F$30,2,FALSE))))</f>
        <v/>
      </c>
      <c r="T58" t="str">
        <f>IF(E58="","",IF(②選手情報入力!N67="","",②選手情報入力!N67))</f>
        <v/>
      </c>
      <c r="U58" s="30" t="str">
        <f>IF(E58="","",IF(②選手情報入力!L67="","",1))</f>
        <v/>
      </c>
      <c r="V58" t="str">
        <f>IF(E58="","",IF(②選手情報入力!M67="","",IF(I58=1,VLOOKUP(②選手情報入力!M67,種目情報!$A$4:$C$17,3,FALSE),VLOOKUP(②選手情報入力!M67,種目情報!$E$4:$G$30,3,FALSE))))</f>
        <v/>
      </c>
      <c r="W58" t="str">
        <f>IF(E58="","",IF(②選手情報入力!P67="","",IF(I58=1,VLOOKUP(②選手情報入力!P67,種目情報!$A$4:$B$17,2,FALSE),VLOOKUP(②選手情報入力!P67,種目情報!$E$4:$F$30,2,FALSE))))</f>
        <v/>
      </c>
      <c r="X58" t="str">
        <f>IF(E58="","",IF(②選手情報入力!Q67="","",②選手情報入力!Q67))</f>
        <v/>
      </c>
      <c r="Y58" s="30" t="str">
        <f>IF(E58="","",IF(②選手情報入力!O67="","",1))</f>
        <v/>
      </c>
      <c r="Z58" t="str">
        <f>IF(E58="","",IF(②選手情報入力!P67="","",IF(I58=1,VLOOKUP(②選手情報入力!P67,種目情報!$A$4:$C$17,3,FALSE),VLOOKUP(②選手情報入力!P67,種目情報!$E$4:$G$30,3,FALSE))))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IF(E59="","",data_kyogisha!I59&amp;①団体情報入力!C$4+②選手情報入力!C68+10000000)</f>
        <v/>
      </c>
      <c r="B59" t="str">
        <f>IF(E59="","",①団体情報入力!$C$4)</f>
        <v/>
      </c>
      <c r="D59" t="str">
        <f>IF(E59="","",②選手情報入力!B$11)</f>
        <v/>
      </c>
      <c r="E59" t="str">
        <f>IF(②選手情報入力!C68="","",②選手情報入力!C68)</f>
        <v/>
      </c>
      <c r="F59" t="str">
        <f>IF(E59="","",②選手情報入力!D68)</f>
        <v/>
      </c>
      <c r="G59" t="str">
        <f>IF(E59="","",ASC(②選手情報入力!E68&amp;" "&amp;②選手情報入力!F68))</f>
        <v/>
      </c>
      <c r="H59" t="str">
        <f t="shared" si="0"/>
        <v/>
      </c>
      <c r="I59" t="str">
        <f>IF(E59="","",IF(②選手情報入力!G68="男",1,2))</f>
        <v/>
      </c>
      <c r="J59" t="str">
        <f>IF(E59="","",IF(②選手情報入力!H68="","",②選手情報入力!H68))</f>
        <v/>
      </c>
      <c r="M59" t="str">
        <f t="shared" si="1"/>
        <v/>
      </c>
      <c r="O59" t="str">
        <f>IF(E59="","",IF(②選手情報入力!J68="","",IF(I59=1,VLOOKUP(②選手情報入力!J68,種目情報!$A$4:$B$27,2,FALSE),VLOOKUP(②選手情報入力!J68,種目情報!$E$4:$F$25,2,FALSE))))</f>
        <v/>
      </c>
      <c r="P59" t="str">
        <f>IF(E59="","",IF(②選手情報入力!K68="","",②選手情報入力!K68))</f>
        <v/>
      </c>
      <c r="Q59" s="30" t="str">
        <f>IF(E59="","",IF(②選手情報入力!I68="","",1))</f>
        <v/>
      </c>
      <c r="R59" t="str">
        <f>IF(E59="","",IF(②選手情報入力!J68="","",IF(I59=1,VLOOKUP(②選手情報入力!J68,種目情報!$A$4:$C$17,3,FALSE),VLOOKUP(②選手情報入力!J68,種目情報!$E$4:$G$30,3,FALSE))))</f>
        <v/>
      </c>
      <c r="S59" t="str">
        <f>IF(E59="","",IF(②選手情報入力!M68="","",IF(I59=1,VLOOKUP(②選手情報入力!M68,種目情報!$A$4:$B$17,2,FALSE),VLOOKUP(②選手情報入力!M68,種目情報!$E$4:$F$30,2,FALSE))))</f>
        <v/>
      </c>
      <c r="T59" t="str">
        <f>IF(E59="","",IF(②選手情報入力!N68="","",②選手情報入力!N68))</f>
        <v/>
      </c>
      <c r="U59" s="30" t="str">
        <f>IF(E59="","",IF(②選手情報入力!L68="","",1))</f>
        <v/>
      </c>
      <c r="V59" t="str">
        <f>IF(E59="","",IF(②選手情報入力!M68="","",IF(I59=1,VLOOKUP(②選手情報入力!M68,種目情報!$A$4:$C$17,3,FALSE),VLOOKUP(②選手情報入力!M68,種目情報!$E$4:$G$30,3,FALSE))))</f>
        <v/>
      </c>
      <c r="W59" t="str">
        <f>IF(E59="","",IF(②選手情報入力!P68="","",IF(I59=1,VLOOKUP(②選手情報入力!P68,種目情報!$A$4:$B$17,2,FALSE),VLOOKUP(②選手情報入力!P68,種目情報!$E$4:$F$30,2,FALSE))))</f>
        <v/>
      </c>
      <c r="X59" t="str">
        <f>IF(E59="","",IF(②選手情報入力!Q68="","",②選手情報入力!Q68))</f>
        <v/>
      </c>
      <c r="Y59" s="30" t="str">
        <f>IF(E59="","",IF(②選手情報入力!O68="","",1))</f>
        <v/>
      </c>
      <c r="Z59" t="str">
        <f>IF(E59="","",IF(②選手情報入力!P68="","",IF(I59=1,VLOOKUP(②選手情報入力!P68,種目情報!$A$4:$C$17,3,FALSE),VLOOKUP(②選手情報入力!P68,種目情報!$E$4:$G$30,3,FALSE))))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IF(E60="","",data_kyogisha!I60&amp;①団体情報入力!C$4+②選手情報入力!C69+10000000)</f>
        <v/>
      </c>
      <c r="B60" t="str">
        <f>IF(E60="","",①団体情報入力!$C$4)</f>
        <v/>
      </c>
      <c r="D60" t="str">
        <f>IF(E60="","",②選手情報入力!B$11)</f>
        <v/>
      </c>
      <c r="E60" t="str">
        <f>IF(②選手情報入力!C69="","",②選手情報入力!C69)</f>
        <v/>
      </c>
      <c r="F60" t="str">
        <f>IF(E60="","",②選手情報入力!D69)</f>
        <v/>
      </c>
      <c r="G60" t="str">
        <f>IF(E60="","",ASC(②選手情報入力!E69&amp;" "&amp;②選手情報入力!F69))</f>
        <v/>
      </c>
      <c r="H60" t="str">
        <f t="shared" si="0"/>
        <v/>
      </c>
      <c r="I60" t="str">
        <f>IF(E60="","",IF(②選手情報入力!G69="男",1,2))</f>
        <v/>
      </c>
      <c r="J60" t="str">
        <f>IF(E60="","",IF(②選手情報入力!H69="","",②選手情報入力!H69))</f>
        <v/>
      </c>
      <c r="M60" t="str">
        <f t="shared" si="1"/>
        <v/>
      </c>
      <c r="O60" t="str">
        <f>IF(E60="","",IF(②選手情報入力!J69="","",IF(I60=1,VLOOKUP(②選手情報入力!J69,種目情報!$A$4:$B$27,2,FALSE),VLOOKUP(②選手情報入力!J69,種目情報!$E$4:$F$25,2,FALSE))))</f>
        <v/>
      </c>
      <c r="P60" t="str">
        <f>IF(E60="","",IF(②選手情報入力!K69="","",②選手情報入力!K69))</f>
        <v/>
      </c>
      <c r="Q60" s="30" t="str">
        <f>IF(E60="","",IF(②選手情報入力!I69="","",1))</f>
        <v/>
      </c>
      <c r="R60" t="str">
        <f>IF(E60="","",IF(②選手情報入力!J69="","",IF(I60=1,VLOOKUP(②選手情報入力!J69,種目情報!$A$4:$C$17,3,FALSE),VLOOKUP(②選手情報入力!J69,種目情報!$E$4:$G$30,3,FALSE))))</f>
        <v/>
      </c>
      <c r="S60" t="str">
        <f>IF(E60="","",IF(②選手情報入力!M69="","",IF(I60=1,VLOOKUP(②選手情報入力!M69,種目情報!$A$4:$B$17,2,FALSE),VLOOKUP(②選手情報入力!M69,種目情報!$E$4:$F$30,2,FALSE))))</f>
        <v/>
      </c>
      <c r="T60" t="str">
        <f>IF(E60="","",IF(②選手情報入力!N69="","",②選手情報入力!N69))</f>
        <v/>
      </c>
      <c r="U60" s="30" t="str">
        <f>IF(E60="","",IF(②選手情報入力!L69="","",1))</f>
        <v/>
      </c>
      <c r="V60" t="str">
        <f>IF(E60="","",IF(②選手情報入力!M69="","",IF(I60=1,VLOOKUP(②選手情報入力!M69,種目情報!$A$4:$C$17,3,FALSE),VLOOKUP(②選手情報入力!M69,種目情報!$E$4:$G$30,3,FALSE))))</f>
        <v/>
      </c>
      <c r="W60" t="str">
        <f>IF(E60="","",IF(②選手情報入力!P69="","",IF(I60=1,VLOOKUP(②選手情報入力!P69,種目情報!$A$4:$B$17,2,FALSE),VLOOKUP(②選手情報入力!P69,種目情報!$E$4:$F$30,2,FALSE))))</f>
        <v/>
      </c>
      <c r="X60" t="str">
        <f>IF(E60="","",IF(②選手情報入力!Q69="","",②選手情報入力!Q69))</f>
        <v/>
      </c>
      <c r="Y60" s="30" t="str">
        <f>IF(E60="","",IF(②選手情報入力!O69="","",1))</f>
        <v/>
      </c>
      <c r="Z60" t="str">
        <f>IF(E60="","",IF(②選手情報入力!P69="","",IF(I60=1,VLOOKUP(②選手情報入力!P69,種目情報!$A$4:$C$17,3,FALSE),VLOOKUP(②選手情報入力!P69,種目情報!$E$4:$G$30,3,FALSE))))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IF(E61="","",data_kyogisha!I61&amp;①団体情報入力!C$4+②選手情報入力!C70+10000000)</f>
        <v/>
      </c>
      <c r="B61" t="str">
        <f>IF(E61="","",①団体情報入力!$C$4)</f>
        <v/>
      </c>
      <c r="D61" t="str">
        <f>IF(E61="","",②選手情報入力!B$11)</f>
        <v/>
      </c>
      <c r="E61" t="str">
        <f>IF(②選手情報入力!C70="","",②選手情報入力!C70)</f>
        <v/>
      </c>
      <c r="F61" t="str">
        <f>IF(E61="","",②選手情報入力!D70)</f>
        <v/>
      </c>
      <c r="G61" t="str">
        <f>IF(E61="","",ASC(②選手情報入力!E70&amp;" "&amp;②選手情報入力!F70))</f>
        <v/>
      </c>
      <c r="H61" t="str">
        <f t="shared" si="0"/>
        <v/>
      </c>
      <c r="I61" t="str">
        <f>IF(E61="","",IF(②選手情報入力!G70="男",1,2))</f>
        <v/>
      </c>
      <c r="J61" t="str">
        <f>IF(E61="","",IF(②選手情報入力!H70="","",②選手情報入力!H70))</f>
        <v/>
      </c>
      <c r="M61" t="str">
        <f t="shared" si="1"/>
        <v/>
      </c>
      <c r="O61" t="str">
        <f>IF(E61="","",IF(②選手情報入力!J70="","",IF(I61=1,VLOOKUP(②選手情報入力!J70,種目情報!$A$4:$B$27,2,FALSE),VLOOKUP(②選手情報入力!J70,種目情報!$E$4:$F$25,2,FALSE))))</f>
        <v/>
      </c>
      <c r="P61" t="str">
        <f>IF(E61="","",IF(②選手情報入力!K70="","",②選手情報入力!K70))</f>
        <v/>
      </c>
      <c r="Q61" s="30" t="str">
        <f>IF(E61="","",IF(②選手情報入力!I70="","",1))</f>
        <v/>
      </c>
      <c r="R61" t="str">
        <f>IF(E61="","",IF(②選手情報入力!J70="","",IF(I61=1,VLOOKUP(②選手情報入力!J70,種目情報!$A$4:$C$17,3,FALSE),VLOOKUP(②選手情報入力!J70,種目情報!$E$4:$G$30,3,FALSE))))</f>
        <v/>
      </c>
      <c r="S61" t="str">
        <f>IF(E61="","",IF(②選手情報入力!M70="","",IF(I61=1,VLOOKUP(②選手情報入力!M70,種目情報!$A$4:$B$17,2,FALSE),VLOOKUP(②選手情報入力!M70,種目情報!$E$4:$F$30,2,FALSE))))</f>
        <v/>
      </c>
      <c r="T61" t="str">
        <f>IF(E61="","",IF(②選手情報入力!N70="","",②選手情報入力!N70))</f>
        <v/>
      </c>
      <c r="U61" s="30" t="str">
        <f>IF(E61="","",IF(②選手情報入力!L70="","",1))</f>
        <v/>
      </c>
      <c r="V61" t="str">
        <f>IF(E61="","",IF(②選手情報入力!M70="","",IF(I61=1,VLOOKUP(②選手情報入力!M70,種目情報!$A$4:$C$17,3,FALSE),VLOOKUP(②選手情報入力!M70,種目情報!$E$4:$G$30,3,FALSE))))</f>
        <v/>
      </c>
      <c r="W61" t="str">
        <f>IF(E61="","",IF(②選手情報入力!P70="","",IF(I61=1,VLOOKUP(②選手情報入力!P70,種目情報!$A$4:$B$17,2,FALSE),VLOOKUP(②選手情報入力!P70,種目情報!$E$4:$F$30,2,FALSE))))</f>
        <v/>
      </c>
      <c r="X61" t="str">
        <f>IF(E61="","",IF(②選手情報入力!Q70="","",②選手情報入力!Q70))</f>
        <v/>
      </c>
      <c r="Y61" s="30" t="str">
        <f>IF(E61="","",IF(②選手情報入力!O70="","",1))</f>
        <v/>
      </c>
      <c r="Z61" t="str">
        <f>IF(E61="","",IF(②選手情報入力!P70="","",IF(I61=1,VLOOKUP(②選手情報入力!P70,種目情報!$A$4:$C$17,3,FALSE),VLOOKUP(②選手情報入力!P70,種目情報!$E$4:$G$30,3,FALSE))))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IF(E62="","",data_kyogisha!I62&amp;①団体情報入力!C$4+②選手情報入力!C71+10000000)</f>
        <v/>
      </c>
      <c r="B62" t="str">
        <f>IF(E62="","",①団体情報入力!$C$4)</f>
        <v/>
      </c>
      <c r="D62" t="str">
        <f>IF(E62="","",②選手情報入力!B$11)</f>
        <v/>
      </c>
      <c r="E62" t="str">
        <f>IF(②選手情報入力!C71="","",②選手情報入力!C71)</f>
        <v/>
      </c>
      <c r="F62" t="str">
        <f>IF(E62="","",②選手情報入力!D71)</f>
        <v/>
      </c>
      <c r="G62" t="str">
        <f>IF(E62="","",ASC(②選手情報入力!E71&amp;" "&amp;②選手情報入力!F71))</f>
        <v/>
      </c>
      <c r="H62" t="str">
        <f t="shared" si="0"/>
        <v/>
      </c>
      <c r="I62" t="str">
        <f>IF(E62="","",IF(②選手情報入力!G71="男",1,2))</f>
        <v/>
      </c>
      <c r="J62" t="str">
        <f>IF(E62="","",IF(②選手情報入力!H71="","",②選手情報入力!H71))</f>
        <v/>
      </c>
      <c r="M62" t="str">
        <f t="shared" si="1"/>
        <v/>
      </c>
      <c r="O62" t="str">
        <f>IF(E62="","",IF(②選手情報入力!J71="","",IF(I62=1,VLOOKUP(②選手情報入力!J71,種目情報!$A$4:$B$27,2,FALSE),VLOOKUP(②選手情報入力!J71,種目情報!$E$4:$F$25,2,FALSE))))</f>
        <v/>
      </c>
      <c r="P62" t="str">
        <f>IF(E62="","",IF(②選手情報入力!K71="","",②選手情報入力!K71))</f>
        <v/>
      </c>
      <c r="Q62" s="30" t="str">
        <f>IF(E62="","",IF(②選手情報入力!I71="","",1))</f>
        <v/>
      </c>
      <c r="R62" t="str">
        <f>IF(E62="","",IF(②選手情報入力!J71="","",IF(I62=1,VLOOKUP(②選手情報入力!J71,種目情報!$A$4:$C$17,3,FALSE),VLOOKUP(②選手情報入力!J71,種目情報!$E$4:$G$30,3,FALSE))))</f>
        <v/>
      </c>
      <c r="S62" t="str">
        <f>IF(E62="","",IF(②選手情報入力!M71="","",IF(I62=1,VLOOKUP(②選手情報入力!M71,種目情報!$A$4:$B$17,2,FALSE),VLOOKUP(②選手情報入力!M71,種目情報!$E$4:$F$30,2,FALSE))))</f>
        <v/>
      </c>
      <c r="T62" t="str">
        <f>IF(E62="","",IF(②選手情報入力!N71="","",②選手情報入力!N71))</f>
        <v/>
      </c>
      <c r="U62" s="30" t="str">
        <f>IF(E62="","",IF(②選手情報入力!L71="","",1))</f>
        <v/>
      </c>
      <c r="V62" t="str">
        <f>IF(E62="","",IF(②選手情報入力!M71="","",IF(I62=1,VLOOKUP(②選手情報入力!M71,種目情報!$A$4:$C$17,3,FALSE),VLOOKUP(②選手情報入力!M71,種目情報!$E$4:$G$30,3,FALSE))))</f>
        <v/>
      </c>
      <c r="W62" t="str">
        <f>IF(E62="","",IF(②選手情報入力!P71="","",IF(I62=1,VLOOKUP(②選手情報入力!P71,種目情報!$A$4:$B$17,2,FALSE),VLOOKUP(②選手情報入力!P71,種目情報!$E$4:$F$30,2,FALSE))))</f>
        <v/>
      </c>
      <c r="X62" t="str">
        <f>IF(E62="","",IF(②選手情報入力!Q71="","",②選手情報入力!Q71))</f>
        <v/>
      </c>
      <c r="Y62" s="30" t="str">
        <f>IF(E62="","",IF(②選手情報入力!O71="","",1))</f>
        <v/>
      </c>
      <c r="Z62" t="str">
        <f>IF(E62="","",IF(②選手情報入力!P71="","",IF(I62=1,VLOOKUP(②選手情報入力!P71,種目情報!$A$4:$C$17,3,FALSE),VLOOKUP(②選手情報入力!P71,種目情報!$E$4:$G$30,3,FALSE))))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IF(E63="","",data_kyogisha!I63&amp;①団体情報入力!C$4+②選手情報入力!C72+10000000)</f>
        <v/>
      </c>
      <c r="B63" t="str">
        <f>IF(E63="","",①団体情報入力!$C$4)</f>
        <v/>
      </c>
      <c r="D63" t="str">
        <f>IF(E63="","",②選手情報入力!B$11)</f>
        <v/>
      </c>
      <c r="E63" t="str">
        <f>IF(②選手情報入力!C72="","",②選手情報入力!C72)</f>
        <v/>
      </c>
      <c r="F63" t="str">
        <f>IF(E63="","",②選手情報入力!D72)</f>
        <v/>
      </c>
      <c r="G63" t="str">
        <f>IF(E63="","",ASC(②選手情報入力!E72&amp;" "&amp;②選手情報入力!F72))</f>
        <v/>
      </c>
      <c r="H63" t="str">
        <f t="shared" si="0"/>
        <v/>
      </c>
      <c r="I63" t="str">
        <f>IF(E63="","",IF(②選手情報入力!G72="男",1,2))</f>
        <v/>
      </c>
      <c r="J63" t="str">
        <f>IF(E63="","",IF(②選手情報入力!H72="","",②選手情報入力!H72))</f>
        <v/>
      </c>
      <c r="M63" t="str">
        <f t="shared" si="1"/>
        <v/>
      </c>
      <c r="O63" t="str">
        <f>IF(E63="","",IF(②選手情報入力!J72="","",IF(I63=1,VLOOKUP(②選手情報入力!J72,種目情報!$A$4:$B$27,2,FALSE),VLOOKUP(②選手情報入力!J72,種目情報!$E$4:$F$25,2,FALSE))))</f>
        <v/>
      </c>
      <c r="P63" t="str">
        <f>IF(E63="","",IF(②選手情報入力!K72="","",②選手情報入力!K72))</f>
        <v/>
      </c>
      <c r="Q63" s="30" t="str">
        <f>IF(E63="","",IF(②選手情報入力!I72="","",1))</f>
        <v/>
      </c>
      <c r="R63" t="str">
        <f>IF(E63="","",IF(②選手情報入力!J72="","",IF(I63=1,VLOOKUP(②選手情報入力!J72,種目情報!$A$4:$C$17,3,FALSE),VLOOKUP(②選手情報入力!J72,種目情報!$E$4:$G$30,3,FALSE))))</f>
        <v/>
      </c>
      <c r="S63" t="str">
        <f>IF(E63="","",IF(②選手情報入力!M72="","",IF(I63=1,VLOOKUP(②選手情報入力!M72,種目情報!$A$4:$B$17,2,FALSE),VLOOKUP(②選手情報入力!M72,種目情報!$E$4:$F$30,2,FALSE))))</f>
        <v/>
      </c>
      <c r="T63" t="str">
        <f>IF(E63="","",IF(②選手情報入力!N72="","",②選手情報入力!N72))</f>
        <v/>
      </c>
      <c r="U63" s="30" t="str">
        <f>IF(E63="","",IF(②選手情報入力!L72="","",1))</f>
        <v/>
      </c>
      <c r="V63" t="str">
        <f>IF(E63="","",IF(②選手情報入力!M72="","",IF(I63=1,VLOOKUP(②選手情報入力!M72,種目情報!$A$4:$C$17,3,FALSE),VLOOKUP(②選手情報入力!M72,種目情報!$E$4:$G$30,3,FALSE))))</f>
        <v/>
      </c>
      <c r="W63" t="str">
        <f>IF(E63="","",IF(②選手情報入力!P72="","",IF(I63=1,VLOOKUP(②選手情報入力!P72,種目情報!$A$4:$B$17,2,FALSE),VLOOKUP(②選手情報入力!P72,種目情報!$E$4:$F$30,2,FALSE))))</f>
        <v/>
      </c>
      <c r="X63" t="str">
        <f>IF(E63="","",IF(②選手情報入力!Q72="","",②選手情報入力!Q72))</f>
        <v/>
      </c>
      <c r="Y63" s="30" t="str">
        <f>IF(E63="","",IF(②選手情報入力!O72="","",1))</f>
        <v/>
      </c>
      <c r="Z63" t="str">
        <f>IF(E63="","",IF(②選手情報入力!P72="","",IF(I63=1,VLOOKUP(②選手情報入力!P72,種目情報!$A$4:$C$17,3,FALSE),VLOOKUP(②選手情報入力!P72,種目情報!$E$4:$G$30,3,FALSE))))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IF(E64="","",data_kyogisha!I64&amp;①団体情報入力!C$4+②選手情報入力!C73+10000000)</f>
        <v/>
      </c>
      <c r="B64" t="str">
        <f>IF(E64="","",①団体情報入力!$C$4)</f>
        <v/>
      </c>
      <c r="D64" t="str">
        <f>IF(E64="","",②選手情報入力!B$11)</f>
        <v/>
      </c>
      <c r="E64" t="str">
        <f>IF(②選手情報入力!C73="","",②選手情報入力!C73)</f>
        <v/>
      </c>
      <c r="F64" t="str">
        <f>IF(E64="","",②選手情報入力!D73)</f>
        <v/>
      </c>
      <c r="G64" t="str">
        <f>IF(E64="","",ASC(②選手情報入力!E73&amp;" "&amp;②選手情報入力!F73))</f>
        <v/>
      </c>
      <c r="H64" t="str">
        <f t="shared" si="0"/>
        <v/>
      </c>
      <c r="I64" t="str">
        <f>IF(E64="","",IF(②選手情報入力!G73="男",1,2))</f>
        <v/>
      </c>
      <c r="J64" t="str">
        <f>IF(E64="","",IF(②選手情報入力!H73="","",②選手情報入力!H73))</f>
        <v/>
      </c>
      <c r="M64" t="str">
        <f t="shared" si="1"/>
        <v/>
      </c>
      <c r="O64" t="str">
        <f>IF(E64="","",IF(②選手情報入力!J73="","",IF(I64=1,VLOOKUP(②選手情報入力!J73,種目情報!$A$4:$B$27,2,FALSE),VLOOKUP(②選手情報入力!J73,種目情報!$E$4:$F$25,2,FALSE))))</f>
        <v/>
      </c>
      <c r="P64" t="str">
        <f>IF(E64="","",IF(②選手情報入力!K73="","",②選手情報入力!K73))</f>
        <v/>
      </c>
      <c r="Q64" s="30" t="str">
        <f>IF(E64="","",IF(②選手情報入力!I73="","",1))</f>
        <v/>
      </c>
      <c r="R64" t="str">
        <f>IF(E64="","",IF(②選手情報入力!J73="","",IF(I64=1,VLOOKUP(②選手情報入力!J73,種目情報!$A$4:$C$17,3,FALSE),VLOOKUP(②選手情報入力!J73,種目情報!$E$4:$G$30,3,FALSE))))</f>
        <v/>
      </c>
      <c r="S64" t="str">
        <f>IF(E64="","",IF(②選手情報入力!M73="","",IF(I64=1,VLOOKUP(②選手情報入力!M73,種目情報!$A$4:$B$17,2,FALSE),VLOOKUP(②選手情報入力!M73,種目情報!$E$4:$F$30,2,FALSE))))</f>
        <v/>
      </c>
      <c r="T64" t="str">
        <f>IF(E64="","",IF(②選手情報入力!N73="","",②選手情報入力!N73))</f>
        <v/>
      </c>
      <c r="U64" s="30" t="str">
        <f>IF(E64="","",IF(②選手情報入力!L73="","",1))</f>
        <v/>
      </c>
      <c r="V64" t="str">
        <f>IF(E64="","",IF(②選手情報入力!M73="","",IF(I64=1,VLOOKUP(②選手情報入力!M73,種目情報!$A$4:$C$17,3,FALSE),VLOOKUP(②選手情報入力!M73,種目情報!$E$4:$G$30,3,FALSE))))</f>
        <v/>
      </c>
      <c r="W64" t="str">
        <f>IF(E64="","",IF(②選手情報入力!P73="","",IF(I64=1,VLOOKUP(②選手情報入力!P73,種目情報!$A$4:$B$17,2,FALSE),VLOOKUP(②選手情報入力!P73,種目情報!$E$4:$F$30,2,FALSE))))</f>
        <v/>
      </c>
      <c r="X64" t="str">
        <f>IF(E64="","",IF(②選手情報入力!Q73="","",②選手情報入力!Q73))</f>
        <v/>
      </c>
      <c r="Y64" s="30" t="str">
        <f>IF(E64="","",IF(②選手情報入力!O73="","",1))</f>
        <v/>
      </c>
      <c r="Z64" t="str">
        <f>IF(E64="","",IF(②選手情報入力!P73="","",IF(I64=1,VLOOKUP(②選手情報入力!P73,種目情報!$A$4:$C$17,3,FALSE),VLOOKUP(②選手情報入力!P73,種目情報!$E$4:$G$30,3,FALSE))))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IF(E65="","",data_kyogisha!I65&amp;①団体情報入力!C$4+②選手情報入力!C74+10000000)</f>
        <v/>
      </c>
      <c r="B65" t="str">
        <f>IF(E65="","",①団体情報入力!$C$4)</f>
        <v/>
      </c>
      <c r="D65" t="str">
        <f>IF(E65="","",②選手情報入力!B$11)</f>
        <v/>
      </c>
      <c r="E65" t="str">
        <f>IF(②選手情報入力!C74="","",②選手情報入力!C74)</f>
        <v/>
      </c>
      <c r="F65" t="str">
        <f>IF(E65="","",②選手情報入力!D74)</f>
        <v/>
      </c>
      <c r="G65" t="str">
        <f>IF(E65="","",ASC(②選手情報入力!E74&amp;" "&amp;②選手情報入力!F74))</f>
        <v/>
      </c>
      <c r="H65" t="str">
        <f t="shared" si="0"/>
        <v/>
      </c>
      <c r="I65" t="str">
        <f>IF(E65="","",IF(②選手情報入力!G74="男",1,2))</f>
        <v/>
      </c>
      <c r="J65" t="str">
        <f>IF(E65="","",IF(②選手情報入力!H74="","",②選手情報入力!H74))</f>
        <v/>
      </c>
      <c r="M65" t="str">
        <f t="shared" si="1"/>
        <v/>
      </c>
      <c r="O65" t="str">
        <f>IF(E65="","",IF(②選手情報入力!J74="","",IF(I65=1,VLOOKUP(②選手情報入力!J74,種目情報!$A$4:$B$27,2,FALSE),VLOOKUP(②選手情報入力!J74,種目情報!$E$4:$F$25,2,FALSE))))</f>
        <v/>
      </c>
      <c r="P65" t="str">
        <f>IF(E65="","",IF(②選手情報入力!K74="","",②選手情報入力!K74))</f>
        <v/>
      </c>
      <c r="Q65" s="30" t="str">
        <f>IF(E65="","",IF(②選手情報入力!I74="","",1))</f>
        <v/>
      </c>
      <c r="R65" t="str">
        <f>IF(E65="","",IF(②選手情報入力!J74="","",IF(I65=1,VLOOKUP(②選手情報入力!J74,種目情報!$A$4:$C$17,3,FALSE),VLOOKUP(②選手情報入力!J74,種目情報!$E$4:$G$30,3,FALSE))))</f>
        <v/>
      </c>
      <c r="S65" t="str">
        <f>IF(E65="","",IF(②選手情報入力!M74="","",IF(I65=1,VLOOKUP(②選手情報入力!M74,種目情報!$A$4:$B$17,2,FALSE),VLOOKUP(②選手情報入力!M74,種目情報!$E$4:$F$30,2,FALSE))))</f>
        <v/>
      </c>
      <c r="T65" t="str">
        <f>IF(E65="","",IF(②選手情報入力!N74="","",②選手情報入力!N74))</f>
        <v/>
      </c>
      <c r="U65" s="30" t="str">
        <f>IF(E65="","",IF(②選手情報入力!L74="","",1))</f>
        <v/>
      </c>
      <c r="V65" t="str">
        <f>IF(E65="","",IF(②選手情報入力!M74="","",IF(I65=1,VLOOKUP(②選手情報入力!M74,種目情報!$A$4:$C$17,3,FALSE),VLOOKUP(②選手情報入力!M74,種目情報!$E$4:$G$30,3,FALSE))))</f>
        <v/>
      </c>
      <c r="W65" t="str">
        <f>IF(E65="","",IF(②選手情報入力!P74="","",IF(I65=1,VLOOKUP(②選手情報入力!P74,種目情報!$A$4:$B$17,2,FALSE),VLOOKUP(②選手情報入力!P74,種目情報!$E$4:$F$30,2,FALSE))))</f>
        <v/>
      </c>
      <c r="X65" t="str">
        <f>IF(E65="","",IF(②選手情報入力!Q74="","",②選手情報入力!Q74))</f>
        <v/>
      </c>
      <c r="Y65" s="30" t="str">
        <f>IF(E65="","",IF(②選手情報入力!O74="","",1))</f>
        <v/>
      </c>
      <c r="Z65" t="str">
        <f>IF(E65="","",IF(②選手情報入力!P74="","",IF(I65=1,VLOOKUP(②選手情報入力!P74,種目情報!$A$4:$C$17,3,FALSE),VLOOKUP(②選手情報入力!P74,種目情報!$E$4:$G$30,3,FALSE))))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IF(E66="","",data_kyogisha!I66&amp;①団体情報入力!C$4+②選手情報入力!C75+10000000)</f>
        <v/>
      </c>
      <c r="B66" t="str">
        <f>IF(E66="","",①団体情報入力!$C$4)</f>
        <v/>
      </c>
      <c r="D66" t="str">
        <f>IF(E66="","",②選手情報入力!B$11)</f>
        <v/>
      </c>
      <c r="E66" t="str">
        <f>IF(②選手情報入力!C75="","",②選手情報入力!C75)</f>
        <v/>
      </c>
      <c r="F66" t="str">
        <f>IF(E66="","",②選手情報入力!D75)</f>
        <v/>
      </c>
      <c r="G66" t="str">
        <f>IF(E66="","",ASC(②選手情報入力!E75&amp;" "&amp;②選手情報入力!F75))</f>
        <v/>
      </c>
      <c r="H66" t="str">
        <f t="shared" si="0"/>
        <v/>
      </c>
      <c r="I66" t="str">
        <f>IF(E66="","",IF(②選手情報入力!G75="男",1,2))</f>
        <v/>
      </c>
      <c r="J66" t="str">
        <f>IF(E66="","",IF(②選手情報入力!H75="","",②選手情報入力!H75))</f>
        <v/>
      </c>
      <c r="M66" t="str">
        <f t="shared" si="1"/>
        <v/>
      </c>
      <c r="O66" t="str">
        <f>IF(E66="","",IF(②選手情報入力!J75="","",IF(I66=1,VLOOKUP(②選手情報入力!J75,種目情報!$A$4:$B$27,2,FALSE),VLOOKUP(②選手情報入力!J75,種目情報!$E$4:$F$25,2,FALSE))))</f>
        <v/>
      </c>
      <c r="P66" t="str">
        <f>IF(E66="","",IF(②選手情報入力!K75="","",②選手情報入力!K75))</f>
        <v/>
      </c>
      <c r="Q66" s="30" t="str">
        <f>IF(E66="","",IF(②選手情報入力!I75="","",1))</f>
        <v/>
      </c>
      <c r="R66" t="str">
        <f>IF(E66="","",IF(②選手情報入力!J75="","",IF(I66=1,VLOOKUP(②選手情報入力!J75,種目情報!$A$4:$C$17,3,FALSE),VLOOKUP(②選手情報入力!J75,種目情報!$E$4:$G$30,3,FALSE))))</f>
        <v/>
      </c>
      <c r="S66" t="str">
        <f>IF(E66="","",IF(②選手情報入力!M75="","",IF(I66=1,VLOOKUP(②選手情報入力!M75,種目情報!$A$4:$B$17,2,FALSE),VLOOKUP(②選手情報入力!M75,種目情報!$E$4:$F$30,2,FALSE))))</f>
        <v/>
      </c>
      <c r="T66" t="str">
        <f>IF(E66="","",IF(②選手情報入力!N75="","",②選手情報入力!N75))</f>
        <v/>
      </c>
      <c r="U66" s="30" t="str">
        <f>IF(E66="","",IF(②選手情報入力!L75="","",1))</f>
        <v/>
      </c>
      <c r="V66" t="str">
        <f>IF(E66="","",IF(②選手情報入力!M75="","",IF(I66=1,VLOOKUP(②選手情報入力!M75,種目情報!$A$4:$C$17,3,FALSE),VLOOKUP(②選手情報入力!M75,種目情報!$E$4:$G$30,3,FALSE))))</f>
        <v/>
      </c>
      <c r="W66" t="str">
        <f>IF(E66="","",IF(②選手情報入力!P75="","",IF(I66=1,VLOOKUP(②選手情報入力!P75,種目情報!$A$4:$B$17,2,FALSE),VLOOKUP(②選手情報入力!P75,種目情報!$E$4:$F$30,2,FALSE))))</f>
        <v/>
      </c>
      <c r="X66" t="str">
        <f>IF(E66="","",IF(②選手情報入力!Q75="","",②選手情報入力!Q75))</f>
        <v/>
      </c>
      <c r="Y66" s="30" t="str">
        <f>IF(E66="","",IF(②選手情報入力!O75="","",1))</f>
        <v/>
      </c>
      <c r="Z66" t="str">
        <f>IF(E66="","",IF(②選手情報入力!P75="","",IF(I66=1,VLOOKUP(②選手情報入力!P75,種目情報!$A$4:$C$17,3,FALSE),VLOOKUP(②選手情報入力!P75,種目情報!$E$4:$G$30,3,FALSE))))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IF(E67="","",data_kyogisha!I67&amp;①団体情報入力!C$4+②選手情報入力!C76+10000000)</f>
        <v/>
      </c>
      <c r="B67" t="str">
        <f>IF(E67="","",①団体情報入力!$C$4)</f>
        <v/>
      </c>
      <c r="D67" t="str">
        <f>IF(E67="","",②選手情報入力!B$11)</f>
        <v/>
      </c>
      <c r="E67" t="str">
        <f>IF(②選手情報入力!C76="","",②選手情報入力!C76)</f>
        <v/>
      </c>
      <c r="F67" t="str">
        <f>IF(E67="","",②選手情報入力!D76)</f>
        <v/>
      </c>
      <c r="G67" t="str">
        <f>IF(E67="","",ASC(②選手情報入力!E76&amp;" "&amp;②選手情報入力!F76))</f>
        <v/>
      </c>
      <c r="H67" t="str">
        <f t="shared" ref="H67:H91" si="2">IF(E67="","",F67)</f>
        <v/>
      </c>
      <c r="I67" t="str">
        <f>IF(E67="","",IF(②選手情報入力!G76="男",1,2))</f>
        <v/>
      </c>
      <c r="J67" t="str">
        <f>IF(E67="","",IF(②選手情報入力!H76="","",②選手情報入力!H76))</f>
        <v/>
      </c>
      <c r="M67" t="str">
        <f t="shared" ref="M67:M91" si="3">IF(E67="","","愛知")</f>
        <v/>
      </c>
      <c r="O67" t="str">
        <f>IF(E67="","",IF(②選手情報入力!J76="","",IF(I67=1,VLOOKUP(②選手情報入力!J76,種目情報!$A$4:$B$27,2,FALSE),VLOOKUP(②選手情報入力!J76,種目情報!$E$4:$F$25,2,FALSE))))</f>
        <v/>
      </c>
      <c r="P67" t="str">
        <f>IF(E67="","",IF(②選手情報入力!K76="","",②選手情報入力!K76))</f>
        <v/>
      </c>
      <c r="Q67" s="30" t="str">
        <f>IF(E67="","",IF(②選手情報入力!I76="","",1))</f>
        <v/>
      </c>
      <c r="R67" t="str">
        <f>IF(E67="","",IF(②選手情報入力!J76="","",IF(I67=1,VLOOKUP(②選手情報入力!J76,種目情報!$A$4:$C$17,3,FALSE),VLOOKUP(②選手情報入力!J76,種目情報!$E$4:$G$30,3,FALSE))))</f>
        <v/>
      </c>
      <c r="S67" t="str">
        <f>IF(E67="","",IF(②選手情報入力!M76="","",IF(I67=1,VLOOKUP(②選手情報入力!M76,種目情報!$A$4:$B$17,2,FALSE),VLOOKUP(②選手情報入力!M76,種目情報!$E$4:$F$30,2,FALSE))))</f>
        <v/>
      </c>
      <c r="T67" t="str">
        <f>IF(E67="","",IF(②選手情報入力!N76="","",②選手情報入力!N76))</f>
        <v/>
      </c>
      <c r="U67" s="30" t="str">
        <f>IF(E67="","",IF(②選手情報入力!L76="","",1))</f>
        <v/>
      </c>
      <c r="V67" t="str">
        <f>IF(E67="","",IF(②選手情報入力!M76="","",IF(I67=1,VLOOKUP(②選手情報入力!M76,種目情報!$A$4:$C$17,3,FALSE),VLOOKUP(②選手情報入力!M76,種目情報!$E$4:$G$30,3,FALSE))))</f>
        <v/>
      </c>
      <c r="W67" t="str">
        <f>IF(E67="","",IF(②選手情報入力!P76="","",IF(I67=1,VLOOKUP(②選手情報入力!P76,種目情報!$A$4:$B$17,2,FALSE),VLOOKUP(②選手情報入力!P76,種目情報!$E$4:$F$30,2,FALSE))))</f>
        <v/>
      </c>
      <c r="X67" t="str">
        <f>IF(E67="","",IF(②選手情報入力!Q76="","",②選手情報入力!Q76))</f>
        <v/>
      </c>
      <c r="Y67" s="30" t="str">
        <f>IF(E67="","",IF(②選手情報入力!O76="","",1))</f>
        <v/>
      </c>
      <c r="Z67" t="str">
        <f>IF(E67="","",IF(②選手情報入力!P76="","",IF(I67=1,VLOOKUP(②選手情報入力!P76,種目情報!$A$4:$C$17,3,FALSE),VLOOKUP(②選手情報入力!P76,種目情報!$E$4:$G$30,3,FALSE))))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IF(E68="","",data_kyogisha!I68&amp;①団体情報入力!C$4+②選手情報入力!C77+10000000)</f>
        <v/>
      </c>
      <c r="B68" t="str">
        <f>IF(E68="","",①団体情報入力!$C$4)</f>
        <v/>
      </c>
      <c r="D68" t="str">
        <f>IF(E68="","",②選手情報入力!B$11)</f>
        <v/>
      </c>
      <c r="E68" t="str">
        <f>IF(②選手情報入力!C77="","",②選手情報入力!C77)</f>
        <v/>
      </c>
      <c r="F68" t="str">
        <f>IF(E68="","",②選手情報入力!D77)</f>
        <v/>
      </c>
      <c r="G68" t="str">
        <f>IF(E68="","",ASC(②選手情報入力!E77&amp;" "&amp;②選手情報入力!F77))</f>
        <v/>
      </c>
      <c r="H68" t="str">
        <f t="shared" si="2"/>
        <v/>
      </c>
      <c r="I68" t="str">
        <f>IF(E68="","",IF(②選手情報入力!G77="男",1,2))</f>
        <v/>
      </c>
      <c r="J68" t="str">
        <f>IF(E68="","",IF(②選手情報入力!H77="","",②選手情報入力!H77))</f>
        <v/>
      </c>
      <c r="M68" t="str">
        <f t="shared" si="3"/>
        <v/>
      </c>
      <c r="O68" t="str">
        <f>IF(E68="","",IF(②選手情報入力!J77="","",IF(I68=1,VLOOKUP(②選手情報入力!J77,種目情報!$A$4:$B$27,2,FALSE),VLOOKUP(②選手情報入力!J77,種目情報!$E$4:$F$25,2,FALSE))))</f>
        <v/>
      </c>
      <c r="P68" t="str">
        <f>IF(E68="","",IF(②選手情報入力!K77="","",②選手情報入力!K77))</f>
        <v/>
      </c>
      <c r="Q68" s="30" t="str">
        <f>IF(E68="","",IF(②選手情報入力!I77="","",1))</f>
        <v/>
      </c>
      <c r="R68" t="str">
        <f>IF(E68="","",IF(②選手情報入力!J77="","",IF(I68=1,VLOOKUP(②選手情報入力!J77,種目情報!$A$4:$C$17,3,FALSE),VLOOKUP(②選手情報入力!J77,種目情報!$E$4:$G$30,3,FALSE))))</f>
        <v/>
      </c>
      <c r="S68" t="str">
        <f>IF(E68="","",IF(②選手情報入力!M77="","",IF(I68=1,VLOOKUP(②選手情報入力!M77,種目情報!$A$4:$B$17,2,FALSE),VLOOKUP(②選手情報入力!M77,種目情報!$E$4:$F$30,2,FALSE))))</f>
        <v/>
      </c>
      <c r="T68" t="str">
        <f>IF(E68="","",IF(②選手情報入力!N77="","",②選手情報入力!N77))</f>
        <v/>
      </c>
      <c r="U68" s="30" t="str">
        <f>IF(E68="","",IF(②選手情報入力!L77="","",1))</f>
        <v/>
      </c>
      <c r="V68" t="str">
        <f>IF(E68="","",IF(②選手情報入力!M77="","",IF(I68=1,VLOOKUP(②選手情報入力!M77,種目情報!$A$4:$C$17,3,FALSE),VLOOKUP(②選手情報入力!M77,種目情報!$E$4:$G$30,3,FALSE))))</f>
        <v/>
      </c>
      <c r="W68" t="str">
        <f>IF(E68="","",IF(②選手情報入力!P77="","",IF(I68=1,VLOOKUP(②選手情報入力!P77,種目情報!$A$4:$B$17,2,FALSE),VLOOKUP(②選手情報入力!P77,種目情報!$E$4:$F$30,2,FALSE))))</f>
        <v/>
      </c>
      <c r="X68" t="str">
        <f>IF(E68="","",IF(②選手情報入力!Q77="","",②選手情報入力!Q77))</f>
        <v/>
      </c>
      <c r="Y68" s="30" t="str">
        <f>IF(E68="","",IF(②選手情報入力!O77="","",1))</f>
        <v/>
      </c>
      <c r="Z68" t="str">
        <f>IF(E68="","",IF(②選手情報入力!P77="","",IF(I68=1,VLOOKUP(②選手情報入力!P77,種目情報!$A$4:$C$17,3,FALSE),VLOOKUP(②選手情報入力!P77,種目情報!$E$4:$G$30,3,FALSE))))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IF(E69="","",data_kyogisha!I69&amp;①団体情報入力!C$4+②選手情報入力!C78+10000000)</f>
        <v/>
      </c>
      <c r="B69" t="str">
        <f>IF(E69="","",①団体情報入力!$C$4)</f>
        <v/>
      </c>
      <c r="D69" t="str">
        <f>IF(E69="","",②選手情報入力!B$11)</f>
        <v/>
      </c>
      <c r="E69" t="str">
        <f>IF(②選手情報入力!C78="","",②選手情報入力!C78)</f>
        <v/>
      </c>
      <c r="F69" t="str">
        <f>IF(E69="","",②選手情報入力!D78)</f>
        <v/>
      </c>
      <c r="G69" t="str">
        <f>IF(E69="","",ASC(②選手情報入力!E78&amp;" "&amp;②選手情報入力!F78))</f>
        <v/>
      </c>
      <c r="H69" t="str">
        <f t="shared" si="2"/>
        <v/>
      </c>
      <c r="I69" t="str">
        <f>IF(E69="","",IF(②選手情報入力!G78="男",1,2))</f>
        <v/>
      </c>
      <c r="J69" t="str">
        <f>IF(E69="","",IF(②選手情報入力!H78="","",②選手情報入力!H78))</f>
        <v/>
      </c>
      <c r="M69" t="str">
        <f t="shared" si="3"/>
        <v/>
      </c>
      <c r="O69" t="str">
        <f>IF(E69="","",IF(②選手情報入力!J78="","",IF(I69=1,VLOOKUP(②選手情報入力!J78,種目情報!$A$4:$B$27,2,FALSE),VLOOKUP(②選手情報入力!J78,種目情報!$E$4:$F$25,2,FALSE))))</f>
        <v/>
      </c>
      <c r="P69" t="str">
        <f>IF(E69="","",IF(②選手情報入力!K78="","",②選手情報入力!K78))</f>
        <v/>
      </c>
      <c r="Q69" s="30" t="str">
        <f>IF(E69="","",IF(②選手情報入力!I78="","",1))</f>
        <v/>
      </c>
      <c r="R69" t="str">
        <f>IF(E69="","",IF(②選手情報入力!J78="","",IF(I69=1,VLOOKUP(②選手情報入力!J78,種目情報!$A$4:$C$17,3,FALSE),VLOOKUP(②選手情報入力!J78,種目情報!$E$4:$G$30,3,FALSE))))</f>
        <v/>
      </c>
      <c r="S69" t="str">
        <f>IF(E69="","",IF(②選手情報入力!M78="","",IF(I69=1,VLOOKUP(②選手情報入力!M78,種目情報!$A$4:$B$17,2,FALSE),VLOOKUP(②選手情報入力!M78,種目情報!$E$4:$F$30,2,FALSE))))</f>
        <v/>
      </c>
      <c r="T69" t="str">
        <f>IF(E69="","",IF(②選手情報入力!N78="","",②選手情報入力!N78))</f>
        <v/>
      </c>
      <c r="U69" s="30" t="str">
        <f>IF(E69="","",IF(②選手情報入力!L78="","",1))</f>
        <v/>
      </c>
      <c r="V69" t="str">
        <f>IF(E69="","",IF(②選手情報入力!M78="","",IF(I69=1,VLOOKUP(②選手情報入力!M78,種目情報!$A$4:$C$17,3,FALSE),VLOOKUP(②選手情報入力!M78,種目情報!$E$4:$G$30,3,FALSE))))</f>
        <v/>
      </c>
      <c r="W69" t="str">
        <f>IF(E69="","",IF(②選手情報入力!P78="","",IF(I69=1,VLOOKUP(②選手情報入力!P78,種目情報!$A$4:$B$17,2,FALSE),VLOOKUP(②選手情報入力!P78,種目情報!$E$4:$F$30,2,FALSE))))</f>
        <v/>
      </c>
      <c r="X69" t="str">
        <f>IF(E69="","",IF(②選手情報入力!Q78="","",②選手情報入力!Q78))</f>
        <v/>
      </c>
      <c r="Y69" s="30" t="str">
        <f>IF(E69="","",IF(②選手情報入力!O78="","",1))</f>
        <v/>
      </c>
      <c r="Z69" t="str">
        <f>IF(E69="","",IF(②選手情報入力!P78="","",IF(I69=1,VLOOKUP(②選手情報入力!P78,種目情報!$A$4:$C$17,3,FALSE),VLOOKUP(②選手情報入力!P78,種目情報!$E$4:$G$30,3,FALSE))))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IF(E70="","",data_kyogisha!I70&amp;①団体情報入力!C$4+②選手情報入力!C79+10000000)</f>
        <v/>
      </c>
      <c r="B70" t="str">
        <f>IF(E70="","",①団体情報入力!$C$4)</f>
        <v/>
      </c>
      <c r="D70" t="str">
        <f>IF(E70="","",②選手情報入力!B$11)</f>
        <v/>
      </c>
      <c r="E70" t="str">
        <f>IF(②選手情報入力!C79="","",②選手情報入力!C79)</f>
        <v/>
      </c>
      <c r="F70" t="str">
        <f>IF(E70="","",②選手情報入力!D79)</f>
        <v/>
      </c>
      <c r="G70" t="str">
        <f>IF(E70="","",ASC(②選手情報入力!E79&amp;" "&amp;②選手情報入力!F79))</f>
        <v/>
      </c>
      <c r="H70" t="str">
        <f t="shared" si="2"/>
        <v/>
      </c>
      <c r="I70" t="str">
        <f>IF(E70="","",IF(②選手情報入力!G79="男",1,2))</f>
        <v/>
      </c>
      <c r="J70" t="str">
        <f>IF(E70="","",IF(②選手情報入力!H79="","",②選手情報入力!H79))</f>
        <v/>
      </c>
      <c r="M70" t="str">
        <f t="shared" si="3"/>
        <v/>
      </c>
      <c r="O70" t="str">
        <f>IF(E70="","",IF(②選手情報入力!J79="","",IF(I70=1,VLOOKUP(②選手情報入力!J79,種目情報!$A$4:$B$27,2,FALSE),VLOOKUP(②選手情報入力!J79,種目情報!$E$4:$F$25,2,FALSE))))</f>
        <v/>
      </c>
      <c r="P70" t="str">
        <f>IF(E70="","",IF(②選手情報入力!K79="","",②選手情報入力!K79))</f>
        <v/>
      </c>
      <c r="Q70" s="30" t="str">
        <f>IF(E70="","",IF(②選手情報入力!I79="","",1))</f>
        <v/>
      </c>
      <c r="R70" t="str">
        <f>IF(E70="","",IF(②選手情報入力!J79="","",IF(I70=1,VLOOKUP(②選手情報入力!J79,種目情報!$A$4:$C$17,3,FALSE),VLOOKUP(②選手情報入力!J79,種目情報!$E$4:$G$30,3,FALSE))))</f>
        <v/>
      </c>
      <c r="S70" t="str">
        <f>IF(E70="","",IF(②選手情報入力!M79="","",IF(I70=1,VLOOKUP(②選手情報入力!M79,種目情報!$A$4:$B$17,2,FALSE),VLOOKUP(②選手情報入力!M79,種目情報!$E$4:$F$30,2,FALSE))))</f>
        <v/>
      </c>
      <c r="T70" t="str">
        <f>IF(E70="","",IF(②選手情報入力!N79="","",②選手情報入力!N79))</f>
        <v/>
      </c>
      <c r="U70" s="30" t="str">
        <f>IF(E70="","",IF(②選手情報入力!L79="","",1))</f>
        <v/>
      </c>
      <c r="V70" t="str">
        <f>IF(E70="","",IF(②選手情報入力!M79="","",IF(I70=1,VLOOKUP(②選手情報入力!M79,種目情報!$A$4:$C$17,3,FALSE),VLOOKUP(②選手情報入力!M79,種目情報!$E$4:$G$30,3,FALSE))))</f>
        <v/>
      </c>
      <c r="W70" t="str">
        <f>IF(E70="","",IF(②選手情報入力!P79="","",IF(I70=1,VLOOKUP(②選手情報入力!P79,種目情報!$A$4:$B$17,2,FALSE),VLOOKUP(②選手情報入力!P79,種目情報!$E$4:$F$30,2,FALSE))))</f>
        <v/>
      </c>
      <c r="X70" t="str">
        <f>IF(E70="","",IF(②選手情報入力!Q79="","",②選手情報入力!Q79))</f>
        <v/>
      </c>
      <c r="Y70" s="30" t="str">
        <f>IF(E70="","",IF(②選手情報入力!O79="","",1))</f>
        <v/>
      </c>
      <c r="Z70" t="str">
        <f>IF(E70="","",IF(②選手情報入力!P79="","",IF(I70=1,VLOOKUP(②選手情報入力!P79,種目情報!$A$4:$C$17,3,FALSE),VLOOKUP(②選手情報入力!P79,種目情報!$E$4:$G$30,3,FALSE))))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IF(E71="","",data_kyogisha!I71&amp;①団体情報入力!C$4+②選手情報入力!C80+10000000)</f>
        <v/>
      </c>
      <c r="B71" t="str">
        <f>IF(E71="","",①団体情報入力!$C$4)</f>
        <v/>
      </c>
      <c r="D71" t="str">
        <f>IF(E71="","",②選手情報入力!B$11)</f>
        <v/>
      </c>
      <c r="E71" t="str">
        <f>IF(②選手情報入力!C80="","",②選手情報入力!C80)</f>
        <v/>
      </c>
      <c r="F71" t="str">
        <f>IF(E71="","",②選手情報入力!D80)</f>
        <v/>
      </c>
      <c r="G71" t="str">
        <f>IF(E71="","",ASC(②選手情報入力!E80&amp;" "&amp;②選手情報入力!F80))</f>
        <v/>
      </c>
      <c r="H71" t="str">
        <f t="shared" si="2"/>
        <v/>
      </c>
      <c r="I71" t="str">
        <f>IF(E71="","",IF(②選手情報入力!G80="男",1,2))</f>
        <v/>
      </c>
      <c r="J71" t="str">
        <f>IF(E71="","",IF(②選手情報入力!H80="","",②選手情報入力!H80))</f>
        <v/>
      </c>
      <c r="M71" t="str">
        <f t="shared" si="3"/>
        <v/>
      </c>
      <c r="O71" t="str">
        <f>IF(E71="","",IF(②選手情報入力!J80="","",IF(I71=1,VLOOKUP(②選手情報入力!J80,種目情報!$A$4:$B$27,2,FALSE),VLOOKUP(②選手情報入力!J80,種目情報!$E$4:$F$25,2,FALSE))))</f>
        <v/>
      </c>
      <c r="P71" t="str">
        <f>IF(E71="","",IF(②選手情報入力!K80="","",②選手情報入力!K80))</f>
        <v/>
      </c>
      <c r="Q71" s="30" t="str">
        <f>IF(E71="","",IF(②選手情報入力!I80="","",1))</f>
        <v/>
      </c>
      <c r="R71" t="str">
        <f>IF(E71="","",IF(②選手情報入力!J80="","",IF(I71=1,VLOOKUP(②選手情報入力!J80,種目情報!$A$4:$C$17,3,FALSE),VLOOKUP(②選手情報入力!J80,種目情報!$E$4:$G$30,3,FALSE))))</f>
        <v/>
      </c>
      <c r="S71" t="str">
        <f>IF(E71="","",IF(②選手情報入力!M80="","",IF(I71=1,VLOOKUP(②選手情報入力!M80,種目情報!$A$4:$B$17,2,FALSE),VLOOKUP(②選手情報入力!M80,種目情報!$E$4:$F$30,2,FALSE))))</f>
        <v/>
      </c>
      <c r="T71" t="str">
        <f>IF(E71="","",IF(②選手情報入力!N80="","",②選手情報入力!N80))</f>
        <v/>
      </c>
      <c r="U71" s="30" t="str">
        <f>IF(E71="","",IF(②選手情報入力!L80="","",1))</f>
        <v/>
      </c>
      <c r="V71" t="str">
        <f>IF(E71="","",IF(②選手情報入力!M80="","",IF(I71=1,VLOOKUP(②選手情報入力!M80,種目情報!$A$4:$C$17,3,FALSE),VLOOKUP(②選手情報入力!M80,種目情報!$E$4:$G$30,3,FALSE))))</f>
        <v/>
      </c>
      <c r="W71" t="str">
        <f>IF(E71="","",IF(②選手情報入力!P80="","",IF(I71=1,VLOOKUP(②選手情報入力!P80,種目情報!$A$4:$B$17,2,FALSE),VLOOKUP(②選手情報入力!P80,種目情報!$E$4:$F$30,2,FALSE))))</f>
        <v/>
      </c>
      <c r="X71" t="str">
        <f>IF(E71="","",IF(②選手情報入力!Q80="","",②選手情報入力!Q80))</f>
        <v/>
      </c>
      <c r="Y71" s="30" t="str">
        <f>IF(E71="","",IF(②選手情報入力!O80="","",1))</f>
        <v/>
      </c>
      <c r="Z71" t="str">
        <f>IF(E71="","",IF(②選手情報入力!P80="","",IF(I71=1,VLOOKUP(②選手情報入力!P80,種目情報!$A$4:$C$17,3,FALSE),VLOOKUP(②選手情報入力!P80,種目情報!$E$4:$G$30,3,FALSE))))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IF(E72="","",data_kyogisha!I72&amp;①団体情報入力!C$4+②選手情報入力!C81+10000000)</f>
        <v/>
      </c>
      <c r="B72" t="str">
        <f>IF(E72="","",①団体情報入力!$C$4)</f>
        <v/>
      </c>
      <c r="D72" t="str">
        <f>IF(E72="","",②選手情報入力!B$11)</f>
        <v/>
      </c>
      <c r="E72" t="str">
        <f>IF(②選手情報入力!C81="","",②選手情報入力!C81)</f>
        <v/>
      </c>
      <c r="F72" t="str">
        <f>IF(E72="","",②選手情報入力!D81)</f>
        <v/>
      </c>
      <c r="G72" t="str">
        <f>IF(E72="","",ASC(②選手情報入力!E81&amp;" "&amp;②選手情報入力!F81))</f>
        <v/>
      </c>
      <c r="H72" t="str">
        <f t="shared" si="2"/>
        <v/>
      </c>
      <c r="I72" t="str">
        <f>IF(E72="","",IF(②選手情報入力!G81="男",1,2))</f>
        <v/>
      </c>
      <c r="J72" t="str">
        <f>IF(E72="","",IF(②選手情報入力!H81="","",②選手情報入力!H81))</f>
        <v/>
      </c>
      <c r="M72" t="str">
        <f t="shared" si="3"/>
        <v/>
      </c>
      <c r="O72" t="str">
        <f>IF(E72="","",IF(②選手情報入力!J81="","",IF(I72=1,VLOOKUP(②選手情報入力!J81,種目情報!$A$4:$B$27,2,FALSE),VLOOKUP(②選手情報入力!J81,種目情報!$E$4:$F$25,2,FALSE))))</f>
        <v/>
      </c>
      <c r="P72" t="str">
        <f>IF(E72="","",IF(②選手情報入力!K81="","",②選手情報入力!K81))</f>
        <v/>
      </c>
      <c r="Q72" s="30" t="str">
        <f>IF(E72="","",IF(②選手情報入力!I81="","",1))</f>
        <v/>
      </c>
      <c r="R72" t="str">
        <f>IF(E72="","",IF(②選手情報入力!J81="","",IF(I72=1,VLOOKUP(②選手情報入力!J81,種目情報!$A$4:$C$17,3,FALSE),VLOOKUP(②選手情報入力!J81,種目情報!$E$4:$G$30,3,FALSE))))</f>
        <v/>
      </c>
      <c r="S72" t="str">
        <f>IF(E72="","",IF(②選手情報入力!M81="","",IF(I72=1,VLOOKUP(②選手情報入力!M81,種目情報!$A$4:$B$17,2,FALSE),VLOOKUP(②選手情報入力!M81,種目情報!$E$4:$F$30,2,FALSE))))</f>
        <v/>
      </c>
      <c r="T72" t="str">
        <f>IF(E72="","",IF(②選手情報入力!N81="","",②選手情報入力!N81))</f>
        <v/>
      </c>
      <c r="U72" s="30" t="str">
        <f>IF(E72="","",IF(②選手情報入力!L81="","",1))</f>
        <v/>
      </c>
      <c r="V72" t="str">
        <f>IF(E72="","",IF(②選手情報入力!M81="","",IF(I72=1,VLOOKUP(②選手情報入力!M81,種目情報!$A$4:$C$17,3,FALSE),VLOOKUP(②選手情報入力!M81,種目情報!$E$4:$G$30,3,FALSE))))</f>
        <v/>
      </c>
      <c r="W72" t="str">
        <f>IF(E72="","",IF(②選手情報入力!P81="","",IF(I72=1,VLOOKUP(②選手情報入力!P81,種目情報!$A$4:$B$17,2,FALSE),VLOOKUP(②選手情報入力!P81,種目情報!$E$4:$F$30,2,FALSE))))</f>
        <v/>
      </c>
      <c r="X72" t="str">
        <f>IF(E72="","",IF(②選手情報入力!Q81="","",②選手情報入力!Q81))</f>
        <v/>
      </c>
      <c r="Y72" s="30" t="str">
        <f>IF(E72="","",IF(②選手情報入力!O81="","",1))</f>
        <v/>
      </c>
      <c r="Z72" t="str">
        <f>IF(E72="","",IF(②選手情報入力!P81="","",IF(I72=1,VLOOKUP(②選手情報入力!P81,種目情報!$A$4:$C$17,3,FALSE),VLOOKUP(②選手情報入力!P81,種目情報!$E$4:$G$30,3,FALSE))))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IF(E73="","",data_kyogisha!I73&amp;①団体情報入力!C$4+②選手情報入力!C82+10000000)</f>
        <v/>
      </c>
      <c r="B73" t="str">
        <f>IF(E73="","",①団体情報入力!$C$4)</f>
        <v/>
      </c>
      <c r="D73" t="str">
        <f>IF(E73="","",②選手情報入力!B$11)</f>
        <v/>
      </c>
      <c r="E73" t="str">
        <f>IF(②選手情報入力!C82="","",②選手情報入力!C82)</f>
        <v/>
      </c>
      <c r="F73" t="str">
        <f>IF(E73="","",②選手情報入力!D82)</f>
        <v/>
      </c>
      <c r="G73" t="str">
        <f>IF(E73="","",ASC(②選手情報入力!E82&amp;" "&amp;②選手情報入力!F82))</f>
        <v/>
      </c>
      <c r="H73" t="str">
        <f t="shared" si="2"/>
        <v/>
      </c>
      <c r="I73" t="str">
        <f>IF(E73="","",IF(②選手情報入力!G82="男",1,2))</f>
        <v/>
      </c>
      <c r="J73" t="str">
        <f>IF(E73="","",IF(②選手情報入力!H82="","",②選手情報入力!H82))</f>
        <v/>
      </c>
      <c r="M73" t="str">
        <f t="shared" si="3"/>
        <v/>
      </c>
      <c r="O73" t="str">
        <f>IF(E73="","",IF(②選手情報入力!J82="","",IF(I73=1,VLOOKUP(②選手情報入力!J82,種目情報!$A$4:$B$27,2,FALSE),VLOOKUP(②選手情報入力!J82,種目情報!$E$4:$F$25,2,FALSE))))</f>
        <v/>
      </c>
      <c r="P73" t="str">
        <f>IF(E73="","",IF(②選手情報入力!K82="","",②選手情報入力!K82))</f>
        <v/>
      </c>
      <c r="Q73" s="30" t="str">
        <f>IF(E73="","",IF(②選手情報入力!I82="","",1))</f>
        <v/>
      </c>
      <c r="R73" t="str">
        <f>IF(E73="","",IF(②選手情報入力!J82="","",IF(I73=1,VLOOKUP(②選手情報入力!J82,種目情報!$A$4:$C$17,3,FALSE),VLOOKUP(②選手情報入力!J82,種目情報!$E$4:$G$30,3,FALSE))))</f>
        <v/>
      </c>
      <c r="S73" t="str">
        <f>IF(E73="","",IF(②選手情報入力!M82="","",IF(I73=1,VLOOKUP(②選手情報入力!M82,種目情報!$A$4:$B$17,2,FALSE),VLOOKUP(②選手情報入力!M82,種目情報!$E$4:$F$30,2,FALSE))))</f>
        <v/>
      </c>
      <c r="T73" t="str">
        <f>IF(E73="","",IF(②選手情報入力!N82="","",②選手情報入力!N82))</f>
        <v/>
      </c>
      <c r="U73" s="30" t="str">
        <f>IF(E73="","",IF(②選手情報入力!L82="","",1))</f>
        <v/>
      </c>
      <c r="V73" t="str">
        <f>IF(E73="","",IF(②選手情報入力!M82="","",IF(I73=1,VLOOKUP(②選手情報入力!M82,種目情報!$A$4:$C$17,3,FALSE),VLOOKUP(②選手情報入力!M82,種目情報!$E$4:$G$30,3,FALSE))))</f>
        <v/>
      </c>
      <c r="W73" t="str">
        <f>IF(E73="","",IF(②選手情報入力!P82="","",IF(I73=1,VLOOKUP(②選手情報入力!P82,種目情報!$A$4:$B$17,2,FALSE),VLOOKUP(②選手情報入力!P82,種目情報!$E$4:$F$30,2,FALSE))))</f>
        <v/>
      </c>
      <c r="X73" t="str">
        <f>IF(E73="","",IF(②選手情報入力!Q82="","",②選手情報入力!Q82))</f>
        <v/>
      </c>
      <c r="Y73" s="30" t="str">
        <f>IF(E73="","",IF(②選手情報入力!O82="","",1))</f>
        <v/>
      </c>
      <c r="Z73" t="str">
        <f>IF(E73="","",IF(②選手情報入力!P82="","",IF(I73=1,VLOOKUP(②選手情報入力!P82,種目情報!$A$4:$C$17,3,FALSE),VLOOKUP(②選手情報入力!P82,種目情報!$E$4:$G$30,3,FALSE))))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IF(E74="","",data_kyogisha!I74&amp;①団体情報入力!C$4+②選手情報入力!C83+10000000)</f>
        <v/>
      </c>
      <c r="B74" t="str">
        <f>IF(E74="","",①団体情報入力!$C$4)</f>
        <v/>
      </c>
      <c r="D74" t="str">
        <f>IF(E74="","",②選手情報入力!B$11)</f>
        <v/>
      </c>
      <c r="E74" t="str">
        <f>IF(②選手情報入力!C83="","",②選手情報入力!C83)</f>
        <v/>
      </c>
      <c r="F74" t="str">
        <f>IF(E74="","",②選手情報入力!D83)</f>
        <v/>
      </c>
      <c r="G74" t="str">
        <f>IF(E74="","",ASC(②選手情報入力!E83&amp;" "&amp;②選手情報入力!F83))</f>
        <v/>
      </c>
      <c r="H74" t="str">
        <f t="shared" si="2"/>
        <v/>
      </c>
      <c r="I74" t="str">
        <f>IF(E74="","",IF(②選手情報入力!G83="男",1,2))</f>
        <v/>
      </c>
      <c r="J74" t="str">
        <f>IF(E74="","",IF(②選手情報入力!H83="","",②選手情報入力!H83))</f>
        <v/>
      </c>
      <c r="M74" t="str">
        <f t="shared" si="3"/>
        <v/>
      </c>
      <c r="O74" t="str">
        <f>IF(E74="","",IF(②選手情報入力!J83="","",IF(I74=1,VLOOKUP(②選手情報入力!J83,種目情報!$A$4:$B$27,2,FALSE),VLOOKUP(②選手情報入力!J83,種目情報!$E$4:$F$25,2,FALSE))))</f>
        <v/>
      </c>
      <c r="P74" t="str">
        <f>IF(E74="","",IF(②選手情報入力!K83="","",②選手情報入力!K83))</f>
        <v/>
      </c>
      <c r="Q74" s="30" t="str">
        <f>IF(E74="","",IF(②選手情報入力!I83="","",1))</f>
        <v/>
      </c>
      <c r="R74" t="str">
        <f>IF(E74="","",IF(②選手情報入力!J83="","",IF(I74=1,VLOOKUP(②選手情報入力!J83,種目情報!$A$4:$C$17,3,FALSE),VLOOKUP(②選手情報入力!J83,種目情報!$E$4:$G$30,3,FALSE))))</f>
        <v/>
      </c>
      <c r="S74" t="str">
        <f>IF(E74="","",IF(②選手情報入力!M83="","",IF(I74=1,VLOOKUP(②選手情報入力!M83,種目情報!$A$4:$B$17,2,FALSE),VLOOKUP(②選手情報入力!M83,種目情報!$E$4:$F$30,2,FALSE))))</f>
        <v/>
      </c>
      <c r="T74" t="str">
        <f>IF(E74="","",IF(②選手情報入力!N83="","",②選手情報入力!N83))</f>
        <v/>
      </c>
      <c r="U74" s="30" t="str">
        <f>IF(E74="","",IF(②選手情報入力!L83="","",1))</f>
        <v/>
      </c>
      <c r="V74" t="str">
        <f>IF(E74="","",IF(②選手情報入力!M83="","",IF(I74=1,VLOOKUP(②選手情報入力!M83,種目情報!$A$4:$C$17,3,FALSE),VLOOKUP(②選手情報入力!M83,種目情報!$E$4:$G$30,3,FALSE))))</f>
        <v/>
      </c>
      <c r="W74" t="str">
        <f>IF(E74="","",IF(②選手情報入力!P83="","",IF(I74=1,VLOOKUP(②選手情報入力!P83,種目情報!$A$4:$B$17,2,FALSE),VLOOKUP(②選手情報入力!P83,種目情報!$E$4:$F$30,2,FALSE))))</f>
        <v/>
      </c>
      <c r="X74" t="str">
        <f>IF(E74="","",IF(②選手情報入力!Q83="","",②選手情報入力!Q83))</f>
        <v/>
      </c>
      <c r="Y74" s="30" t="str">
        <f>IF(E74="","",IF(②選手情報入力!O83="","",1))</f>
        <v/>
      </c>
      <c r="Z74" t="str">
        <f>IF(E74="","",IF(②選手情報入力!P83="","",IF(I74=1,VLOOKUP(②選手情報入力!P83,種目情報!$A$4:$C$17,3,FALSE),VLOOKUP(②選手情報入力!P83,種目情報!$E$4:$G$30,3,FALSE))))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IF(E75="","",data_kyogisha!I75&amp;①団体情報入力!C$4+②選手情報入力!C84+10000000)</f>
        <v/>
      </c>
      <c r="B75" t="str">
        <f>IF(E75="","",①団体情報入力!$C$4)</f>
        <v/>
      </c>
      <c r="D75" t="str">
        <f>IF(E75="","",②選手情報入力!B$11)</f>
        <v/>
      </c>
      <c r="E75" t="str">
        <f>IF(②選手情報入力!C84="","",②選手情報入力!C84)</f>
        <v/>
      </c>
      <c r="F75" t="str">
        <f>IF(E75="","",②選手情報入力!D84)</f>
        <v/>
      </c>
      <c r="G75" t="str">
        <f>IF(E75="","",ASC(②選手情報入力!E84&amp;" "&amp;②選手情報入力!F84))</f>
        <v/>
      </c>
      <c r="H75" t="str">
        <f t="shared" si="2"/>
        <v/>
      </c>
      <c r="I75" t="str">
        <f>IF(E75="","",IF(②選手情報入力!G84="男",1,2))</f>
        <v/>
      </c>
      <c r="J75" t="str">
        <f>IF(E75="","",IF(②選手情報入力!H84="","",②選手情報入力!H84))</f>
        <v/>
      </c>
      <c r="M75" t="str">
        <f t="shared" si="3"/>
        <v/>
      </c>
      <c r="O75" t="str">
        <f>IF(E75="","",IF(②選手情報入力!J84="","",IF(I75=1,VLOOKUP(②選手情報入力!J84,種目情報!$A$4:$B$27,2,FALSE),VLOOKUP(②選手情報入力!J84,種目情報!$E$4:$F$25,2,FALSE))))</f>
        <v/>
      </c>
      <c r="P75" t="str">
        <f>IF(E75="","",IF(②選手情報入力!K84="","",②選手情報入力!K84))</f>
        <v/>
      </c>
      <c r="Q75" s="30" t="str">
        <f>IF(E75="","",IF(②選手情報入力!I84="","",1))</f>
        <v/>
      </c>
      <c r="R75" t="str">
        <f>IF(E75="","",IF(②選手情報入力!J84="","",IF(I75=1,VLOOKUP(②選手情報入力!J84,種目情報!$A$4:$C$17,3,FALSE),VLOOKUP(②選手情報入力!J84,種目情報!$E$4:$G$30,3,FALSE))))</f>
        <v/>
      </c>
      <c r="S75" t="str">
        <f>IF(E75="","",IF(②選手情報入力!M84="","",IF(I75=1,VLOOKUP(②選手情報入力!M84,種目情報!$A$4:$B$17,2,FALSE),VLOOKUP(②選手情報入力!M84,種目情報!$E$4:$F$30,2,FALSE))))</f>
        <v/>
      </c>
      <c r="T75" t="str">
        <f>IF(E75="","",IF(②選手情報入力!N84="","",②選手情報入力!N84))</f>
        <v/>
      </c>
      <c r="U75" s="30" t="str">
        <f>IF(E75="","",IF(②選手情報入力!L84="","",1))</f>
        <v/>
      </c>
      <c r="V75" t="str">
        <f>IF(E75="","",IF(②選手情報入力!M84="","",IF(I75=1,VLOOKUP(②選手情報入力!M84,種目情報!$A$4:$C$17,3,FALSE),VLOOKUP(②選手情報入力!M84,種目情報!$E$4:$G$30,3,FALSE))))</f>
        <v/>
      </c>
      <c r="W75" t="str">
        <f>IF(E75="","",IF(②選手情報入力!P84="","",IF(I75=1,VLOOKUP(②選手情報入力!P84,種目情報!$A$4:$B$17,2,FALSE),VLOOKUP(②選手情報入力!P84,種目情報!$E$4:$F$30,2,FALSE))))</f>
        <v/>
      </c>
      <c r="X75" t="str">
        <f>IF(E75="","",IF(②選手情報入力!Q84="","",②選手情報入力!Q84))</f>
        <v/>
      </c>
      <c r="Y75" s="30" t="str">
        <f>IF(E75="","",IF(②選手情報入力!O84="","",1))</f>
        <v/>
      </c>
      <c r="Z75" t="str">
        <f>IF(E75="","",IF(②選手情報入力!P84="","",IF(I75=1,VLOOKUP(②選手情報入力!P84,種目情報!$A$4:$C$17,3,FALSE),VLOOKUP(②選手情報入力!P84,種目情報!$E$4:$G$30,3,FALSE))))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IF(E76="","",data_kyogisha!I76&amp;①団体情報入力!C$4+②選手情報入力!C85+10000000)</f>
        <v/>
      </c>
      <c r="B76" t="str">
        <f>IF(E76="","",①団体情報入力!$C$4)</f>
        <v/>
      </c>
      <c r="D76" t="str">
        <f>IF(E76="","",②選手情報入力!B$11)</f>
        <v/>
      </c>
      <c r="E76" t="str">
        <f>IF(②選手情報入力!C85="","",②選手情報入力!C85)</f>
        <v/>
      </c>
      <c r="F76" t="str">
        <f>IF(E76="","",②選手情報入力!D85)</f>
        <v/>
      </c>
      <c r="G76" t="str">
        <f>IF(E76="","",ASC(②選手情報入力!E85&amp;" "&amp;②選手情報入力!F85))</f>
        <v/>
      </c>
      <c r="H76" t="str">
        <f t="shared" si="2"/>
        <v/>
      </c>
      <c r="I76" t="str">
        <f>IF(E76="","",IF(②選手情報入力!G85="男",1,2))</f>
        <v/>
      </c>
      <c r="J76" t="str">
        <f>IF(E76="","",IF(②選手情報入力!H85="","",②選手情報入力!H85))</f>
        <v/>
      </c>
      <c r="M76" t="str">
        <f t="shared" si="3"/>
        <v/>
      </c>
      <c r="O76" t="str">
        <f>IF(E76="","",IF(②選手情報入力!J85="","",IF(I76=1,VLOOKUP(②選手情報入力!J85,種目情報!$A$4:$B$27,2,FALSE),VLOOKUP(②選手情報入力!J85,種目情報!$E$4:$F$25,2,FALSE))))</f>
        <v/>
      </c>
      <c r="P76" t="str">
        <f>IF(E76="","",IF(②選手情報入力!K85="","",②選手情報入力!K85))</f>
        <v/>
      </c>
      <c r="Q76" s="30" t="str">
        <f>IF(E76="","",IF(②選手情報入力!I85="","",1))</f>
        <v/>
      </c>
      <c r="R76" t="str">
        <f>IF(E76="","",IF(②選手情報入力!J85="","",IF(I76=1,VLOOKUP(②選手情報入力!J85,種目情報!$A$4:$C$17,3,FALSE),VLOOKUP(②選手情報入力!J85,種目情報!$E$4:$G$30,3,FALSE))))</f>
        <v/>
      </c>
      <c r="S76" t="str">
        <f>IF(E76="","",IF(②選手情報入力!M85="","",IF(I76=1,VLOOKUP(②選手情報入力!M85,種目情報!$A$4:$B$17,2,FALSE),VLOOKUP(②選手情報入力!M85,種目情報!$E$4:$F$30,2,FALSE))))</f>
        <v/>
      </c>
      <c r="T76" t="str">
        <f>IF(E76="","",IF(②選手情報入力!N85="","",②選手情報入力!N85))</f>
        <v/>
      </c>
      <c r="U76" s="30" t="str">
        <f>IF(E76="","",IF(②選手情報入力!L85="","",1))</f>
        <v/>
      </c>
      <c r="V76" t="str">
        <f>IF(E76="","",IF(②選手情報入力!M85="","",IF(I76=1,VLOOKUP(②選手情報入力!M85,種目情報!$A$4:$C$17,3,FALSE),VLOOKUP(②選手情報入力!M85,種目情報!$E$4:$G$30,3,FALSE))))</f>
        <v/>
      </c>
      <c r="W76" t="str">
        <f>IF(E76="","",IF(②選手情報入力!P85="","",IF(I76=1,VLOOKUP(②選手情報入力!P85,種目情報!$A$4:$B$17,2,FALSE),VLOOKUP(②選手情報入力!P85,種目情報!$E$4:$F$30,2,FALSE))))</f>
        <v/>
      </c>
      <c r="X76" t="str">
        <f>IF(E76="","",IF(②選手情報入力!Q85="","",②選手情報入力!Q85))</f>
        <v/>
      </c>
      <c r="Y76" s="30" t="str">
        <f>IF(E76="","",IF(②選手情報入力!O85="","",1))</f>
        <v/>
      </c>
      <c r="Z76" t="str">
        <f>IF(E76="","",IF(②選手情報入力!P85="","",IF(I76=1,VLOOKUP(②選手情報入力!P85,種目情報!$A$4:$C$17,3,FALSE),VLOOKUP(②選手情報入力!P85,種目情報!$E$4:$G$30,3,FALSE))))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IF(E77="","",data_kyogisha!I77&amp;①団体情報入力!C$4+②選手情報入力!C86+10000000)</f>
        <v/>
      </c>
      <c r="B77" t="str">
        <f>IF(E77="","",①団体情報入力!$C$4)</f>
        <v/>
      </c>
      <c r="D77" t="str">
        <f>IF(E77="","",②選手情報入力!B$11)</f>
        <v/>
      </c>
      <c r="E77" t="str">
        <f>IF(②選手情報入力!C86="","",②選手情報入力!C86)</f>
        <v/>
      </c>
      <c r="F77" t="str">
        <f>IF(E77="","",②選手情報入力!D86)</f>
        <v/>
      </c>
      <c r="G77" t="str">
        <f>IF(E77="","",ASC(②選手情報入力!E86&amp;" "&amp;②選手情報入力!F86))</f>
        <v/>
      </c>
      <c r="H77" t="str">
        <f t="shared" si="2"/>
        <v/>
      </c>
      <c r="I77" t="str">
        <f>IF(E77="","",IF(②選手情報入力!G86="男",1,2))</f>
        <v/>
      </c>
      <c r="J77" t="str">
        <f>IF(E77="","",IF(②選手情報入力!H86="","",②選手情報入力!H86))</f>
        <v/>
      </c>
      <c r="M77" t="str">
        <f t="shared" si="3"/>
        <v/>
      </c>
      <c r="O77" t="str">
        <f>IF(E77="","",IF(②選手情報入力!J86="","",IF(I77=1,VLOOKUP(②選手情報入力!J86,種目情報!$A$4:$B$27,2,FALSE),VLOOKUP(②選手情報入力!J86,種目情報!$E$4:$F$25,2,FALSE))))</f>
        <v/>
      </c>
      <c r="P77" t="str">
        <f>IF(E77="","",IF(②選手情報入力!K86="","",②選手情報入力!K86))</f>
        <v/>
      </c>
      <c r="Q77" s="30" t="str">
        <f>IF(E77="","",IF(②選手情報入力!I86="","",1))</f>
        <v/>
      </c>
      <c r="R77" t="str">
        <f>IF(E77="","",IF(②選手情報入力!J86="","",IF(I77=1,VLOOKUP(②選手情報入力!J86,種目情報!$A$4:$C$17,3,FALSE),VLOOKUP(②選手情報入力!J86,種目情報!$E$4:$G$30,3,FALSE))))</f>
        <v/>
      </c>
      <c r="S77" t="str">
        <f>IF(E77="","",IF(②選手情報入力!M86="","",IF(I77=1,VLOOKUP(②選手情報入力!M86,種目情報!$A$4:$B$17,2,FALSE),VLOOKUP(②選手情報入力!M86,種目情報!$E$4:$F$30,2,FALSE))))</f>
        <v/>
      </c>
      <c r="T77" t="str">
        <f>IF(E77="","",IF(②選手情報入力!N86="","",②選手情報入力!N86))</f>
        <v/>
      </c>
      <c r="U77" s="30" t="str">
        <f>IF(E77="","",IF(②選手情報入力!L86="","",1))</f>
        <v/>
      </c>
      <c r="V77" t="str">
        <f>IF(E77="","",IF(②選手情報入力!M86="","",IF(I77=1,VLOOKUP(②選手情報入力!M86,種目情報!$A$4:$C$17,3,FALSE),VLOOKUP(②選手情報入力!M86,種目情報!$E$4:$G$30,3,FALSE))))</f>
        <v/>
      </c>
      <c r="W77" t="str">
        <f>IF(E77="","",IF(②選手情報入力!P86="","",IF(I77=1,VLOOKUP(②選手情報入力!P86,種目情報!$A$4:$B$17,2,FALSE),VLOOKUP(②選手情報入力!P86,種目情報!$E$4:$F$30,2,FALSE))))</f>
        <v/>
      </c>
      <c r="X77" t="str">
        <f>IF(E77="","",IF(②選手情報入力!Q86="","",②選手情報入力!Q86))</f>
        <v/>
      </c>
      <c r="Y77" s="30" t="str">
        <f>IF(E77="","",IF(②選手情報入力!O86="","",1))</f>
        <v/>
      </c>
      <c r="Z77" t="str">
        <f>IF(E77="","",IF(②選手情報入力!P86="","",IF(I77=1,VLOOKUP(②選手情報入力!P86,種目情報!$A$4:$C$17,3,FALSE),VLOOKUP(②選手情報入力!P86,種目情報!$E$4:$G$30,3,FALSE))))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IF(E78="","",data_kyogisha!I78&amp;①団体情報入力!C$4+②選手情報入力!C87+10000000)</f>
        <v/>
      </c>
      <c r="B78" t="str">
        <f>IF(E78="","",①団体情報入力!$C$4)</f>
        <v/>
      </c>
      <c r="D78" t="str">
        <f>IF(E78="","",②選手情報入力!B$11)</f>
        <v/>
      </c>
      <c r="E78" t="str">
        <f>IF(②選手情報入力!C87="","",②選手情報入力!C87)</f>
        <v/>
      </c>
      <c r="F78" t="str">
        <f>IF(E78="","",②選手情報入力!D87)</f>
        <v/>
      </c>
      <c r="G78" t="str">
        <f>IF(E78="","",ASC(②選手情報入力!E87&amp;" "&amp;②選手情報入力!F87))</f>
        <v/>
      </c>
      <c r="H78" t="str">
        <f t="shared" si="2"/>
        <v/>
      </c>
      <c r="I78" t="str">
        <f>IF(E78="","",IF(②選手情報入力!G87="男",1,2))</f>
        <v/>
      </c>
      <c r="J78" t="str">
        <f>IF(E78="","",IF(②選手情報入力!H87="","",②選手情報入力!H87))</f>
        <v/>
      </c>
      <c r="M78" t="str">
        <f t="shared" si="3"/>
        <v/>
      </c>
      <c r="O78" t="str">
        <f>IF(E78="","",IF(②選手情報入力!J87="","",IF(I78=1,VLOOKUP(②選手情報入力!J87,種目情報!$A$4:$B$27,2,FALSE),VLOOKUP(②選手情報入力!J87,種目情報!$E$4:$F$25,2,FALSE))))</f>
        <v/>
      </c>
      <c r="P78" t="str">
        <f>IF(E78="","",IF(②選手情報入力!K87="","",②選手情報入力!K87))</f>
        <v/>
      </c>
      <c r="Q78" s="30" t="str">
        <f>IF(E78="","",IF(②選手情報入力!I87="","",1))</f>
        <v/>
      </c>
      <c r="R78" t="str">
        <f>IF(E78="","",IF(②選手情報入力!J87="","",IF(I78=1,VLOOKUP(②選手情報入力!J87,種目情報!$A$4:$C$17,3,FALSE),VLOOKUP(②選手情報入力!J87,種目情報!$E$4:$G$30,3,FALSE))))</f>
        <v/>
      </c>
      <c r="S78" t="str">
        <f>IF(E78="","",IF(②選手情報入力!M87="","",IF(I78=1,VLOOKUP(②選手情報入力!M87,種目情報!$A$4:$B$17,2,FALSE),VLOOKUP(②選手情報入力!M87,種目情報!$E$4:$F$30,2,FALSE))))</f>
        <v/>
      </c>
      <c r="T78" t="str">
        <f>IF(E78="","",IF(②選手情報入力!N87="","",②選手情報入力!N87))</f>
        <v/>
      </c>
      <c r="U78" s="30" t="str">
        <f>IF(E78="","",IF(②選手情報入力!L87="","",1))</f>
        <v/>
      </c>
      <c r="V78" t="str">
        <f>IF(E78="","",IF(②選手情報入力!M87="","",IF(I78=1,VLOOKUP(②選手情報入力!M87,種目情報!$A$4:$C$17,3,FALSE),VLOOKUP(②選手情報入力!M87,種目情報!$E$4:$G$30,3,FALSE))))</f>
        <v/>
      </c>
      <c r="W78" t="str">
        <f>IF(E78="","",IF(②選手情報入力!P87="","",IF(I78=1,VLOOKUP(②選手情報入力!P87,種目情報!$A$4:$B$17,2,FALSE),VLOOKUP(②選手情報入力!P87,種目情報!$E$4:$F$30,2,FALSE))))</f>
        <v/>
      </c>
      <c r="X78" t="str">
        <f>IF(E78="","",IF(②選手情報入力!Q87="","",②選手情報入力!Q87))</f>
        <v/>
      </c>
      <c r="Y78" s="30" t="str">
        <f>IF(E78="","",IF(②選手情報入力!O87="","",1))</f>
        <v/>
      </c>
      <c r="Z78" t="str">
        <f>IF(E78="","",IF(②選手情報入力!P87="","",IF(I78=1,VLOOKUP(②選手情報入力!P87,種目情報!$A$4:$C$17,3,FALSE),VLOOKUP(②選手情報入力!P87,種目情報!$E$4:$G$30,3,FALSE))))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IF(E79="","",data_kyogisha!I79&amp;①団体情報入力!C$4+②選手情報入力!C88+10000000)</f>
        <v/>
      </c>
      <c r="B79" t="str">
        <f>IF(E79="","",①団体情報入力!$C$4)</f>
        <v/>
      </c>
      <c r="D79" t="str">
        <f>IF(E79="","",②選手情報入力!B$11)</f>
        <v/>
      </c>
      <c r="E79" t="str">
        <f>IF(②選手情報入力!C88="","",②選手情報入力!C88)</f>
        <v/>
      </c>
      <c r="F79" t="str">
        <f>IF(E79="","",②選手情報入力!D88)</f>
        <v/>
      </c>
      <c r="G79" t="str">
        <f>IF(E79="","",ASC(②選手情報入力!E88&amp;" "&amp;②選手情報入力!F88))</f>
        <v/>
      </c>
      <c r="H79" t="str">
        <f t="shared" si="2"/>
        <v/>
      </c>
      <c r="I79" t="str">
        <f>IF(E79="","",IF(②選手情報入力!G88="男",1,2))</f>
        <v/>
      </c>
      <c r="J79" t="str">
        <f>IF(E79="","",IF(②選手情報入力!H88="","",②選手情報入力!H88))</f>
        <v/>
      </c>
      <c r="M79" t="str">
        <f t="shared" si="3"/>
        <v/>
      </c>
      <c r="O79" t="str">
        <f>IF(E79="","",IF(②選手情報入力!J88="","",IF(I79=1,VLOOKUP(②選手情報入力!J88,種目情報!$A$4:$B$27,2,FALSE),VLOOKUP(②選手情報入力!J88,種目情報!$E$4:$F$25,2,FALSE))))</f>
        <v/>
      </c>
      <c r="P79" t="str">
        <f>IF(E79="","",IF(②選手情報入力!K88="","",②選手情報入力!K88))</f>
        <v/>
      </c>
      <c r="Q79" s="30" t="str">
        <f>IF(E79="","",IF(②選手情報入力!I88="","",1))</f>
        <v/>
      </c>
      <c r="R79" t="str">
        <f>IF(E79="","",IF(②選手情報入力!J88="","",IF(I79=1,VLOOKUP(②選手情報入力!J88,種目情報!$A$4:$C$17,3,FALSE),VLOOKUP(②選手情報入力!J88,種目情報!$E$4:$G$30,3,FALSE))))</f>
        <v/>
      </c>
      <c r="S79" t="str">
        <f>IF(E79="","",IF(②選手情報入力!M88="","",IF(I79=1,VLOOKUP(②選手情報入力!M88,種目情報!$A$4:$B$17,2,FALSE),VLOOKUP(②選手情報入力!M88,種目情報!$E$4:$F$30,2,FALSE))))</f>
        <v/>
      </c>
      <c r="T79" t="str">
        <f>IF(E79="","",IF(②選手情報入力!N88="","",②選手情報入力!N88))</f>
        <v/>
      </c>
      <c r="U79" s="30" t="str">
        <f>IF(E79="","",IF(②選手情報入力!L88="","",1))</f>
        <v/>
      </c>
      <c r="V79" t="str">
        <f>IF(E79="","",IF(②選手情報入力!M88="","",IF(I79=1,VLOOKUP(②選手情報入力!M88,種目情報!$A$4:$C$17,3,FALSE),VLOOKUP(②選手情報入力!M88,種目情報!$E$4:$G$30,3,FALSE))))</f>
        <v/>
      </c>
      <c r="W79" t="str">
        <f>IF(E79="","",IF(②選手情報入力!P88="","",IF(I79=1,VLOOKUP(②選手情報入力!P88,種目情報!$A$4:$B$17,2,FALSE),VLOOKUP(②選手情報入力!P88,種目情報!$E$4:$F$30,2,FALSE))))</f>
        <v/>
      </c>
      <c r="X79" t="str">
        <f>IF(E79="","",IF(②選手情報入力!Q88="","",②選手情報入力!Q88))</f>
        <v/>
      </c>
      <c r="Y79" s="30" t="str">
        <f>IF(E79="","",IF(②選手情報入力!O88="","",1))</f>
        <v/>
      </c>
      <c r="Z79" t="str">
        <f>IF(E79="","",IF(②選手情報入力!P88="","",IF(I79=1,VLOOKUP(②選手情報入力!P88,種目情報!$A$4:$C$17,3,FALSE),VLOOKUP(②選手情報入力!P88,種目情報!$E$4:$G$30,3,FALSE))))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IF(E80="","",data_kyogisha!I80&amp;①団体情報入力!C$4+②選手情報入力!C89+10000000)</f>
        <v/>
      </c>
      <c r="B80" t="str">
        <f>IF(E80="","",①団体情報入力!$C$4)</f>
        <v/>
      </c>
      <c r="D80" t="str">
        <f>IF(E80="","",②選手情報入力!B$11)</f>
        <v/>
      </c>
      <c r="E80" t="str">
        <f>IF(②選手情報入力!C89="","",②選手情報入力!C89)</f>
        <v/>
      </c>
      <c r="F80" t="str">
        <f>IF(E80="","",②選手情報入力!D89)</f>
        <v/>
      </c>
      <c r="G80" t="str">
        <f>IF(E80="","",ASC(②選手情報入力!E89&amp;" "&amp;②選手情報入力!F89))</f>
        <v/>
      </c>
      <c r="H80" t="str">
        <f t="shared" si="2"/>
        <v/>
      </c>
      <c r="I80" t="str">
        <f>IF(E80="","",IF(②選手情報入力!G89="男",1,2))</f>
        <v/>
      </c>
      <c r="J80" t="str">
        <f>IF(E80="","",IF(②選手情報入力!H89="","",②選手情報入力!H89))</f>
        <v/>
      </c>
      <c r="M80" t="str">
        <f t="shared" si="3"/>
        <v/>
      </c>
      <c r="O80" t="str">
        <f>IF(E80="","",IF(②選手情報入力!J89="","",IF(I80=1,VLOOKUP(②選手情報入力!J89,種目情報!$A$4:$B$27,2,FALSE),VLOOKUP(②選手情報入力!J89,種目情報!$E$4:$F$25,2,FALSE))))</f>
        <v/>
      </c>
      <c r="P80" t="str">
        <f>IF(E80="","",IF(②選手情報入力!K89="","",②選手情報入力!K89))</f>
        <v/>
      </c>
      <c r="Q80" s="30" t="str">
        <f>IF(E80="","",IF(②選手情報入力!I89="","",1))</f>
        <v/>
      </c>
      <c r="R80" t="str">
        <f>IF(E80="","",IF(②選手情報入力!J89="","",IF(I80=1,VLOOKUP(②選手情報入力!J89,種目情報!$A$4:$C$17,3,FALSE),VLOOKUP(②選手情報入力!J89,種目情報!$E$4:$G$30,3,FALSE))))</f>
        <v/>
      </c>
      <c r="S80" t="str">
        <f>IF(E80="","",IF(②選手情報入力!M89="","",IF(I80=1,VLOOKUP(②選手情報入力!M89,種目情報!$A$4:$B$17,2,FALSE),VLOOKUP(②選手情報入力!M89,種目情報!$E$4:$F$30,2,FALSE))))</f>
        <v/>
      </c>
      <c r="T80" t="str">
        <f>IF(E80="","",IF(②選手情報入力!N89="","",②選手情報入力!N89))</f>
        <v/>
      </c>
      <c r="U80" s="30" t="str">
        <f>IF(E80="","",IF(②選手情報入力!L89="","",1))</f>
        <v/>
      </c>
      <c r="V80" t="str">
        <f>IF(E80="","",IF(②選手情報入力!M89="","",IF(I80=1,VLOOKUP(②選手情報入力!M89,種目情報!$A$4:$C$17,3,FALSE),VLOOKUP(②選手情報入力!M89,種目情報!$E$4:$G$30,3,FALSE))))</f>
        <v/>
      </c>
      <c r="W80" t="str">
        <f>IF(E80="","",IF(②選手情報入力!P89="","",IF(I80=1,VLOOKUP(②選手情報入力!P89,種目情報!$A$4:$B$17,2,FALSE),VLOOKUP(②選手情報入力!P89,種目情報!$E$4:$F$30,2,FALSE))))</f>
        <v/>
      </c>
      <c r="X80" t="str">
        <f>IF(E80="","",IF(②選手情報入力!Q89="","",②選手情報入力!Q89))</f>
        <v/>
      </c>
      <c r="Y80" s="30" t="str">
        <f>IF(E80="","",IF(②選手情報入力!O89="","",1))</f>
        <v/>
      </c>
      <c r="Z80" t="str">
        <f>IF(E80="","",IF(②選手情報入力!P89="","",IF(I80=1,VLOOKUP(②選手情報入力!P89,種目情報!$A$4:$C$17,3,FALSE),VLOOKUP(②選手情報入力!P89,種目情報!$E$4:$G$30,3,FALSE))))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IF(E81="","",data_kyogisha!I81&amp;①団体情報入力!C$4+②選手情報入力!C90+10000000)</f>
        <v/>
      </c>
      <c r="B81" t="str">
        <f>IF(E81="","",①団体情報入力!$C$4)</f>
        <v/>
      </c>
      <c r="D81" t="str">
        <f>IF(E81="","",②選手情報入力!B$11)</f>
        <v/>
      </c>
      <c r="E81" t="str">
        <f>IF(②選手情報入力!C90="","",②選手情報入力!C90)</f>
        <v/>
      </c>
      <c r="F81" t="str">
        <f>IF(E81="","",②選手情報入力!D90)</f>
        <v/>
      </c>
      <c r="G81" t="str">
        <f>IF(E81="","",ASC(②選手情報入力!E90&amp;" "&amp;②選手情報入力!F90))</f>
        <v/>
      </c>
      <c r="H81" t="str">
        <f t="shared" si="2"/>
        <v/>
      </c>
      <c r="I81" t="str">
        <f>IF(E81="","",IF(②選手情報入力!G90="男",1,2))</f>
        <v/>
      </c>
      <c r="J81" t="str">
        <f>IF(E81="","",IF(②選手情報入力!H90="","",②選手情報入力!H90))</f>
        <v/>
      </c>
      <c r="M81" t="str">
        <f t="shared" si="3"/>
        <v/>
      </c>
      <c r="O81" t="str">
        <f>IF(E81="","",IF(②選手情報入力!J90="","",IF(I81=1,VLOOKUP(②選手情報入力!J90,種目情報!$A$4:$B$27,2,FALSE),VLOOKUP(②選手情報入力!J90,種目情報!$E$4:$F$25,2,FALSE))))</f>
        <v/>
      </c>
      <c r="P81" t="str">
        <f>IF(E81="","",IF(②選手情報入力!K90="","",②選手情報入力!K90))</f>
        <v/>
      </c>
      <c r="Q81" s="30" t="str">
        <f>IF(E81="","",IF(②選手情報入力!I90="","",1))</f>
        <v/>
      </c>
      <c r="R81" t="str">
        <f>IF(E81="","",IF(②選手情報入力!J90="","",IF(I81=1,VLOOKUP(②選手情報入力!J90,種目情報!$A$4:$C$17,3,FALSE),VLOOKUP(②選手情報入力!J90,種目情報!$E$4:$G$30,3,FALSE))))</f>
        <v/>
      </c>
      <c r="S81" t="str">
        <f>IF(E81="","",IF(②選手情報入力!M90="","",IF(I81=1,VLOOKUP(②選手情報入力!M90,種目情報!$A$4:$B$17,2,FALSE),VLOOKUP(②選手情報入力!M90,種目情報!$E$4:$F$30,2,FALSE))))</f>
        <v/>
      </c>
      <c r="T81" t="str">
        <f>IF(E81="","",IF(②選手情報入力!N90="","",②選手情報入力!N90))</f>
        <v/>
      </c>
      <c r="U81" s="30" t="str">
        <f>IF(E81="","",IF(②選手情報入力!L90="","",1))</f>
        <v/>
      </c>
      <c r="V81" t="str">
        <f>IF(E81="","",IF(②選手情報入力!M90="","",IF(I81=1,VLOOKUP(②選手情報入力!M90,種目情報!$A$4:$C$17,3,FALSE),VLOOKUP(②選手情報入力!M90,種目情報!$E$4:$G$30,3,FALSE))))</f>
        <v/>
      </c>
      <c r="W81" t="str">
        <f>IF(E81="","",IF(②選手情報入力!P90="","",IF(I81=1,VLOOKUP(②選手情報入力!P90,種目情報!$A$4:$B$17,2,FALSE),VLOOKUP(②選手情報入力!P90,種目情報!$E$4:$F$30,2,FALSE))))</f>
        <v/>
      </c>
      <c r="X81" t="str">
        <f>IF(E81="","",IF(②選手情報入力!Q90="","",②選手情報入力!Q90))</f>
        <v/>
      </c>
      <c r="Y81" s="30" t="str">
        <f>IF(E81="","",IF(②選手情報入力!O90="","",1))</f>
        <v/>
      </c>
      <c r="Z81" t="str">
        <f>IF(E81="","",IF(②選手情報入力!P90="","",IF(I81=1,VLOOKUP(②選手情報入力!P90,種目情報!$A$4:$C$17,3,FALSE),VLOOKUP(②選手情報入力!P90,種目情報!$E$4:$G$30,3,FALSE))))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IF(E82="","",data_kyogisha!I82&amp;①団体情報入力!C$4+②選手情報入力!C91+10000000)</f>
        <v/>
      </c>
      <c r="B82" t="str">
        <f>IF(E82="","",①団体情報入力!$C$4)</f>
        <v/>
      </c>
      <c r="D82" t="str">
        <f>IF(E82="","",②選手情報入力!B$11)</f>
        <v/>
      </c>
      <c r="E82" t="str">
        <f>IF(②選手情報入力!C91="","",②選手情報入力!C91)</f>
        <v/>
      </c>
      <c r="F82" t="str">
        <f>IF(E82="","",②選手情報入力!D91)</f>
        <v/>
      </c>
      <c r="G82" t="str">
        <f>IF(E82="","",ASC(②選手情報入力!E91&amp;" "&amp;②選手情報入力!F91))</f>
        <v/>
      </c>
      <c r="H82" t="str">
        <f t="shared" si="2"/>
        <v/>
      </c>
      <c r="I82" t="str">
        <f>IF(E82="","",IF(②選手情報入力!G91="男",1,2))</f>
        <v/>
      </c>
      <c r="J82" t="str">
        <f>IF(E82="","",IF(②選手情報入力!H91="","",②選手情報入力!H91))</f>
        <v/>
      </c>
      <c r="M82" t="str">
        <f t="shared" si="3"/>
        <v/>
      </c>
      <c r="O82" t="str">
        <f>IF(E82="","",IF(②選手情報入力!J91="","",IF(I82=1,VLOOKUP(②選手情報入力!J91,種目情報!$A$4:$B$27,2,FALSE),VLOOKUP(②選手情報入力!J91,種目情報!$E$4:$F$25,2,FALSE))))</f>
        <v/>
      </c>
      <c r="P82" t="str">
        <f>IF(E82="","",IF(②選手情報入力!K91="","",②選手情報入力!K91))</f>
        <v/>
      </c>
      <c r="Q82" s="30" t="str">
        <f>IF(E82="","",IF(②選手情報入力!I91="","",1))</f>
        <v/>
      </c>
      <c r="R82" t="str">
        <f>IF(E82="","",IF(②選手情報入力!J91="","",IF(I82=1,VLOOKUP(②選手情報入力!J91,種目情報!$A$4:$C$17,3,FALSE),VLOOKUP(②選手情報入力!J91,種目情報!$E$4:$G$30,3,FALSE))))</f>
        <v/>
      </c>
      <c r="S82" t="str">
        <f>IF(E82="","",IF(②選手情報入力!M91="","",IF(I82=1,VLOOKUP(②選手情報入力!M91,種目情報!$A$4:$B$17,2,FALSE),VLOOKUP(②選手情報入力!M91,種目情報!$E$4:$F$30,2,FALSE))))</f>
        <v/>
      </c>
      <c r="T82" t="str">
        <f>IF(E82="","",IF(②選手情報入力!N91="","",②選手情報入力!N91))</f>
        <v/>
      </c>
      <c r="U82" s="30" t="str">
        <f>IF(E82="","",IF(②選手情報入力!L91="","",1))</f>
        <v/>
      </c>
      <c r="V82" t="str">
        <f>IF(E82="","",IF(②選手情報入力!M91="","",IF(I82=1,VLOOKUP(②選手情報入力!M91,種目情報!$A$4:$C$17,3,FALSE),VLOOKUP(②選手情報入力!M91,種目情報!$E$4:$G$30,3,FALSE))))</f>
        <v/>
      </c>
      <c r="W82" t="str">
        <f>IF(E82="","",IF(②選手情報入力!P91="","",IF(I82=1,VLOOKUP(②選手情報入力!P91,種目情報!$A$4:$B$17,2,FALSE),VLOOKUP(②選手情報入力!P91,種目情報!$E$4:$F$30,2,FALSE))))</f>
        <v/>
      </c>
      <c r="X82" t="str">
        <f>IF(E82="","",IF(②選手情報入力!Q91="","",②選手情報入力!Q91))</f>
        <v/>
      </c>
      <c r="Y82" s="30" t="str">
        <f>IF(E82="","",IF(②選手情報入力!O91="","",1))</f>
        <v/>
      </c>
      <c r="Z82" t="str">
        <f>IF(E82="","",IF(②選手情報入力!P91="","",IF(I82=1,VLOOKUP(②選手情報入力!P91,種目情報!$A$4:$C$17,3,FALSE),VLOOKUP(②選手情報入力!P91,種目情報!$E$4:$G$30,3,FALSE))))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IF(E83="","",data_kyogisha!I83&amp;①団体情報入力!C$4+②選手情報入力!C92+10000000)</f>
        <v/>
      </c>
      <c r="B83" t="str">
        <f>IF(E83="","",①団体情報入力!$C$4)</f>
        <v/>
      </c>
      <c r="D83" t="str">
        <f>IF(E83="","",②選手情報入力!B$11)</f>
        <v/>
      </c>
      <c r="E83" t="str">
        <f>IF(②選手情報入力!C92="","",②選手情報入力!C92)</f>
        <v/>
      </c>
      <c r="F83" t="str">
        <f>IF(E83="","",②選手情報入力!D92)</f>
        <v/>
      </c>
      <c r="G83" t="str">
        <f>IF(E83="","",ASC(②選手情報入力!E92&amp;" "&amp;②選手情報入力!F92))</f>
        <v/>
      </c>
      <c r="H83" t="str">
        <f t="shared" si="2"/>
        <v/>
      </c>
      <c r="I83" t="str">
        <f>IF(E83="","",IF(②選手情報入力!G92="男",1,2))</f>
        <v/>
      </c>
      <c r="J83" t="str">
        <f>IF(E83="","",IF(②選手情報入力!H92="","",②選手情報入力!H92))</f>
        <v/>
      </c>
      <c r="M83" t="str">
        <f t="shared" si="3"/>
        <v/>
      </c>
      <c r="O83" t="str">
        <f>IF(E83="","",IF(②選手情報入力!J92="","",IF(I83=1,VLOOKUP(②選手情報入力!J92,種目情報!$A$4:$B$27,2,FALSE),VLOOKUP(②選手情報入力!J92,種目情報!$E$4:$F$25,2,FALSE))))</f>
        <v/>
      </c>
      <c r="P83" t="str">
        <f>IF(E83="","",IF(②選手情報入力!K92="","",②選手情報入力!K92))</f>
        <v/>
      </c>
      <c r="Q83" s="30" t="str">
        <f>IF(E83="","",IF(②選手情報入力!I92="","",1))</f>
        <v/>
      </c>
      <c r="R83" t="str">
        <f>IF(E83="","",IF(②選手情報入力!J92="","",IF(I83=1,VLOOKUP(②選手情報入力!J92,種目情報!$A$4:$C$17,3,FALSE),VLOOKUP(②選手情報入力!J92,種目情報!$E$4:$G$30,3,FALSE))))</f>
        <v/>
      </c>
      <c r="S83" t="str">
        <f>IF(E83="","",IF(②選手情報入力!M92="","",IF(I83=1,VLOOKUP(②選手情報入力!M92,種目情報!$A$4:$B$17,2,FALSE),VLOOKUP(②選手情報入力!M92,種目情報!$E$4:$F$30,2,FALSE))))</f>
        <v/>
      </c>
      <c r="T83" t="str">
        <f>IF(E83="","",IF(②選手情報入力!N92="","",②選手情報入力!N92))</f>
        <v/>
      </c>
      <c r="U83" s="30" t="str">
        <f>IF(E83="","",IF(②選手情報入力!L92="","",1))</f>
        <v/>
      </c>
      <c r="V83" t="str">
        <f>IF(E83="","",IF(②選手情報入力!M92="","",IF(I83=1,VLOOKUP(②選手情報入力!M92,種目情報!$A$4:$C$17,3,FALSE),VLOOKUP(②選手情報入力!M92,種目情報!$E$4:$G$30,3,FALSE))))</f>
        <v/>
      </c>
      <c r="W83" t="str">
        <f>IF(E83="","",IF(②選手情報入力!P92="","",IF(I83=1,VLOOKUP(②選手情報入力!P92,種目情報!$A$4:$B$17,2,FALSE),VLOOKUP(②選手情報入力!P92,種目情報!$E$4:$F$30,2,FALSE))))</f>
        <v/>
      </c>
      <c r="X83" t="str">
        <f>IF(E83="","",IF(②選手情報入力!Q92="","",②選手情報入力!Q92))</f>
        <v/>
      </c>
      <c r="Y83" s="30" t="str">
        <f>IF(E83="","",IF(②選手情報入力!O92="","",1))</f>
        <v/>
      </c>
      <c r="Z83" t="str">
        <f>IF(E83="","",IF(②選手情報入力!P92="","",IF(I83=1,VLOOKUP(②選手情報入力!P92,種目情報!$A$4:$C$17,3,FALSE),VLOOKUP(②選手情報入力!P92,種目情報!$E$4:$G$30,3,FALSE))))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IF(E84="","",data_kyogisha!I84&amp;①団体情報入力!C$4+②選手情報入力!C93+10000000)</f>
        <v/>
      </c>
      <c r="B84" t="str">
        <f>IF(E84="","",①団体情報入力!$C$4)</f>
        <v/>
      </c>
      <c r="D84" t="str">
        <f>IF(E84="","",②選手情報入力!B$11)</f>
        <v/>
      </c>
      <c r="E84" t="str">
        <f>IF(②選手情報入力!C93="","",②選手情報入力!C93)</f>
        <v/>
      </c>
      <c r="F84" t="str">
        <f>IF(E84="","",②選手情報入力!D93)</f>
        <v/>
      </c>
      <c r="G84" t="str">
        <f>IF(E84="","",ASC(②選手情報入力!E93&amp;" "&amp;②選手情報入力!F93))</f>
        <v/>
      </c>
      <c r="H84" t="str">
        <f t="shared" si="2"/>
        <v/>
      </c>
      <c r="I84" t="str">
        <f>IF(E84="","",IF(②選手情報入力!G93="男",1,2))</f>
        <v/>
      </c>
      <c r="J84" t="str">
        <f>IF(E84="","",IF(②選手情報入力!H93="","",②選手情報入力!H93))</f>
        <v/>
      </c>
      <c r="M84" t="str">
        <f t="shared" si="3"/>
        <v/>
      </c>
      <c r="O84" t="str">
        <f>IF(E84="","",IF(②選手情報入力!J93="","",IF(I84=1,VLOOKUP(②選手情報入力!J93,種目情報!$A$4:$B$27,2,FALSE),VLOOKUP(②選手情報入力!J93,種目情報!$E$4:$F$25,2,FALSE))))</f>
        <v/>
      </c>
      <c r="P84" t="str">
        <f>IF(E84="","",IF(②選手情報入力!K93="","",②選手情報入力!K93))</f>
        <v/>
      </c>
      <c r="Q84" s="30" t="str">
        <f>IF(E84="","",IF(②選手情報入力!I93="","",1))</f>
        <v/>
      </c>
      <c r="R84" t="str">
        <f>IF(E84="","",IF(②選手情報入力!J93="","",IF(I84=1,VLOOKUP(②選手情報入力!J93,種目情報!$A$4:$C$17,3,FALSE),VLOOKUP(②選手情報入力!J93,種目情報!$E$4:$G$30,3,FALSE))))</f>
        <v/>
      </c>
      <c r="S84" t="str">
        <f>IF(E84="","",IF(②選手情報入力!M93="","",IF(I84=1,VLOOKUP(②選手情報入力!M93,種目情報!$A$4:$B$17,2,FALSE),VLOOKUP(②選手情報入力!M93,種目情報!$E$4:$F$30,2,FALSE))))</f>
        <v/>
      </c>
      <c r="T84" t="str">
        <f>IF(E84="","",IF(②選手情報入力!N93="","",②選手情報入力!N93))</f>
        <v/>
      </c>
      <c r="U84" s="30" t="str">
        <f>IF(E84="","",IF(②選手情報入力!L93="","",1))</f>
        <v/>
      </c>
      <c r="V84" t="str">
        <f>IF(E84="","",IF(②選手情報入力!M93="","",IF(I84=1,VLOOKUP(②選手情報入力!M93,種目情報!$A$4:$C$17,3,FALSE),VLOOKUP(②選手情報入力!M93,種目情報!$E$4:$G$30,3,FALSE))))</f>
        <v/>
      </c>
      <c r="W84" t="str">
        <f>IF(E84="","",IF(②選手情報入力!P93="","",IF(I84=1,VLOOKUP(②選手情報入力!P93,種目情報!$A$4:$B$17,2,FALSE),VLOOKUP(②選手情報入力!P93,種目情報!$E$4:$F$30,2,FALSE))))</f>
        <v/>
      </c>
      <c r="X84" t="str">
        <f>IF(E84="","",IF(②選手情報入力!Q93="","",②選手情報入力!Q93))</f>
        <v/>
      </c>
      <c r="Y84" s="30" t="str">
        <f>IF(E84="","",IF(②選手情報入力!O93="","",1))</f>
        <v/>
      </c>
      <c r="Z84" t="str">
        <f>IF(E84="","",IF(②選手情報入力!P93="","",IF(I84=1,VLOOKUP(②選手情報入力!P93,種目情報!$A$4:$C$17,3,FALSE),VLOOKUP(②選手情報入力!P93,種目情報!$E$4:$G$30,3,FALSE))))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IF(E85="","",data_kyogisha!I85&amp;①団体情報入力!C$4+②選手情報入力!C94+10000000)</f>
        <v/>
      </c>
      <c r="B85" t="str">
        <f>IF(E85="","",①団体情報入力!$C$4)</f>
        <v/>
      </c>
      <c r="D85" t="str">
        <f>IF(E85="","",②選手情報入力!B$11)</f>
        <v/>
      </c>
      <c r="E85" t="str">
        <f>IF(②選手情報入力!C94="","",②選手情報入力!C94)</f>
        <v/>
      </c>
      <c r="F85" t="str">
        <f>IF(E85="","",②選手情報入力!D94)</f>
        <v/>
      </c>
      <c r="G85" t="str">
        <f>IF(E85="","",ASC(②選手情報入力!E94&amp;" "&amp;②選手情報入力!F94))</f>
        <v/>
      </c>
      <c r="H85" t="str">
        <f t="shared" si="2"/>
        <v/>
      </c>
      <c r="I85" t="str">
        <f>IF(E85="","",IF(②選手情報入力!G94="男",1,2))</f>
        <v/>
      </c>
      <c r="J85" t="str">
        <f>IF(E85="","",IF(②選手情報入力!H94="","",②選手情報入力!H94))</f>
        <v/>
      </c>
      <c r="M85" t="str">
        <f t="shared" si="3"/>
        <v/>
      </c>
      <c r="O85" t="str">
        <f>IF(E85="","",IF(②選手情報入力!J94="","",IF(I85=1,VLOOKUP(②選手情報入力!J94,種目情報!$A$4:$B$27,2,FALSE),VLOOKUP(②選手情報入力!J94,種目情報!$E$4:$F$25,2,FALSE))))</f>
        <v/>
      </c>
      <c r="P85" t="str">
        <f>IF(E85="","",IF(②選手情報入力!K94="","",②選手情報入力!K94))</f>
        <v/>
      </c>
      <c r="Q85" s="30" t="str">
        <f>IF(E85="","",IF(②選手情報入力!I94="","",1))</f>
        <v/>
      </c>
      <c r="R85" t="str">
        <f>IF(E85="","",IF(②選手情報入力!J94="","",IF(I85=1,VLOOKUP(②選手情報入力!J94,種目情報!$A$4:$C$17,3,FALSE),VLOOKUP(②選手情報入力!J94,種目情報!$E$4:$G$30,3,FALSE))))</f>
        <v/>
      </c>
      <c r="S85" t="str">
        <f>IF(E85="","",IF(②選手情報入力!M94="","",IF(I85=1,VLOOKUP(②選手情報入力!M94,種目情報!$A$4:$B$17,2,FALSE),VLOOKUP(②選手情報入力!M94,種目情報!$E$4:$F$30,2,FALSE))))</f>
        <v/>
      </c>
      <c r="T85" t="str">
        <f>IF(E85="","",IF(②選手情報入力!N94="","",②選手情報入力!N94))</f>
        <v/>
      </c>
      <c r="U85" s="30" t="str">
        <f>IF(E85="","",IF(②選手情報入力!L94="","",1))</f>
        <v/>
      </c>
      <c r="V85" t="str">
        <f>IF(E85="","",IF(②選手情報入力!M94="","",IF(I85=1,VLOOKUP(②選手情報入力!M94,種目情報!$A$4:$C$17,3,FALSE),VLOOKUP(②選手情報入力!M94,種目情報!$E$4:$G$30,3,FALSE))))</f>
        <v/>
      </c>
      <c r="W85" t="str">
        <f>IF(E85="","",IF(②選手情報入力!P94="","",IF(I85=1,VLOOKUP(②選手情報入力!P94,種目情報!$A$4:$B$17,2,FALSE),VLOOKUP(②選手情報入力!P94,種目情報!$E$4:$F$30,2,FALSE))))</f>
        <v/>
      </c>
      <c r="X85" t="str">
        <f>IF(E85="","",IF(②選手情報入力!Q94="","",②選手情報入力!Q94))</f>
        <v/>
      </c>
      <c r="Y85" s="30" t="str">
        <f>IF(E85="","",IF(②選手情報入力!O94="","",1))</f>
        <v/>
      </c>
      <c r="Z85" t="str">
        <f>IF(E85="","",IF(②選手情報入力!P94="","",IF(I85=1,VLOOKUP(②選手情報入力!P94,種目情報!$A$4:$C$17,3,FALSE),VLOOKUP(②選手情報入力!P94,種目情報!$E$4:$G$30,3,FALSE))))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IF(E86="","",data_kyogisha!I86&amp;①団体情報入力!C$4+②選手情報入力!C95+10000000)</f>
        <v/>
      </c>
      <c r="B86" t="str">
        <f>IF(E86="","",①団体情報入力!$C$4)</f>
        <v/>
      </c>
      <c r="D86" t="str">
        <f>IF(E86="","",②選手情報入力!B$11)</f>
        <v/>
      </c>
      <c r="E86" t="str">
        <f>IF(②選手情報入力!C95="","",②選手情報入力!C95)</f>
        <v/>
      </c>
      <c r="F86" t="str">
        <f>IF(E86="","",②選手情報入力!D95)</f>
        <v/>
      </c>
      <c r="G86" t="str">
        <f>IF(E86="","",ASC(②選手情報入力!E95&amp;" "&amp;②選手情報入力!F95))</f>
        <v/>
      </c>
      <c r="H86" t="str">
        <f t="shared" si="2"/>
        <v/>
      </c>
      <c r="I86" t="str">
        <f>IF(E86="","",IF(②選手情報入力!G95="男",1,2))</f>
        <v/>
      </c>
      <c r="J86" t="str">
        <f>IF(E86="","",IF(②選手情報入力!H95="","",②選手情報入力!H95))</f>
        <v/>
      </c>
      <c r="M86" t="str">
        <f t="shared" si="3"/>
        <v/>
      </c>
      <c r="O86" t="str">
        <f>IF(E86="","",IF(②選手情報入力!J95="","",IF(I86=1,VLOOKUP(②選手情報入力!J95,種目情報!$A$4:$B$27,2,FALSE),VLOOKUP(②選手情報入力!J95,種目情報!$E$4:$F$25,2,FALSE))))</f>
        <v/>
      </c>
      <c r="P86" t="str">
        <f>IF(E86="","",IF(②選手情報入力!K95="","",②選手情報入力!K95))</f>
        <v/>
      </c>
      <c r="Q86" s="30" t="str">
        <f>IF(E86="","",IF(②選手情報入力!I95="","",1))</f>
        <v/>
      </c>
      <c r="R86" t="str">
        <f>IF(E86="","",IF(②選手情報入力!J95="","",IF(I86=1,VLOOKUP(②選手情報入力!J95,種目情報!$A$4:$C$17,3,FALSE),VLOOKUP(②選手情報入力!J95,種目情報!$E$4:$G$30,3,FALSE))))</f>
        <v/>
      </c>
      <c r="S86" t="str">
        <f>IF(E86="","",IF(②選手情報入力!M95="","",IF(I86=1,VLOOKUP(②選手情報入力!M95,種目情報!$A$4:$B$17,2,FALSE),VLOOKUP(②選手情報入力!M95,種目情報!$E$4:$F$30,2,FALSE))))</f>
        <v/>
      </c>
      <c r="T86" t="str">
        <f>IF(E86="","",IF(②選手情報入力!N95="","",②選手情報入力!N95))</f>
        <v/>
      </c>
      <c r="U86" s="30" t="str">
        <f>IF(E86="","",IF(②選手情報入力!L95="","",1))</f>
        <v/>
      </c>
      <c r="V86" t="str">
        <f>IF(E86="","",IF(②選手情報入力!M95="","",IF(I86=1,VLOOKUP(②選手情報入力!M95,種目情報!$A$4:$C$17,3,FALSE),VLOOKUP(②選手情報入力!M95,種目情報!$E$4:$G$30,3,FALSE))))</f>
        <v/>
      </c>
      <c r="W86" t="str">
        <f>IF(E86="","",IF(②選手情報入力!P95="","",IF(I86=1,VLOOKUP(②選手情報入力!P95,種目情報!$A$4:$B$17,2,FALSE),VLOOKUP(②選手情報入力!P95,種目情報!$E$4:$F$30,2,FALSE))))</f>
        <v/>
      </c>
      <c r="X86" t="str">
        <f>IF(E86="","",IF(②選手情報入力!Q95="","",②選手情報入力!Q95))</f>
        <v/>
      </c>
      <c r="Y86" s="30" t="str">
        <f>IF(E86="","",IF(②選手情報入力!O95="","",1))</f>
        <v/>
      </c>
      <c r="Z86" t="str">
        <f>IF(E86="","",IF(②選手情報入力!P95="","",IF(I86=1,VLOOKUP(②選手情報入力!P95,種目情報!$A$4:$C$17,3,FALSE),VLOOKUP(②選手情報入力!P95,種目情報!$E$4:$G$30,3,FALSE))))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IF(E87="","",data_kyogisha!I87&amp;①団体情報入力!C$4+②選手情報入力!C96+10000000)</f>
        <v/>
      </c>
      <c r="B87" t="str">
        <f>IF(E87="","",①団体情報入力!$C$4)</f>
        <v/>
      </c>
      <c r="D87" t="str">
        <f>IF(E87="","",②選手情報入力!B$11)</f>
        <v/>
      </c>
      <c r="E87" t="str">
        <f>IF(②選手情報入力!C96="","",②選手情報入力!C96)</f>
        <v/>
      </c>
      <c r="F87" t="str">
        <f>IF(E87="","",②選手情報入力!D96)</f>
        <v/>
      </c>
      <c r="G87" t="str">
        <f>IF(E87="","",ASC(②選手情報入力!E96&amp;" "&amp;②選手情報入力!F96))</f>
        <v/>
      </c>
      <c r="H87" t="str">
        <f t="shared" si="2"/>
        <v/>
      </c>
      <c r="I87" t="str">
        <f>IF(E87="","",IF(②選手情報入力!G96="男",1,2))</f>
        <v/>
      </c>
      <c r="J87" t="str">
        <f>IF(E87="","",IF(②選手情報入力!H96="","",②選手情報入力!H96))</f>
        <v/>
      </c>
      <c r="M87" t="str">
        <f t="shared" si="3"/>
        <v/>
      </c>
      <c r="O87" t="str">
        <f>IF(E87="","",IF(②選手情報入力!J96="","",IF(I87=1,VLOOKUP(②選手情報入力!J96,種目情報!$A$4:$B$27,2,FALSE),VLOOKUP(②選手情報入力!J96,種目情報!$E$4:$F$25,2,FALSE))))</f>
        <v/>
      </c>
      <c r="P87" t="str">
        <f>IF(E87="","",IF(②選手情報入力!K96="","",②選手情報入力!K96))</f>
        <v/>
      </c>
      <c r="Q87" s="30" t="str">
        <f>IF(E87="","",IF(②選手情報入力!I96="","",1))</f>
        <v/>
      </c>
      <c r="R87" t="str">
        <f>IF(E87="","",IF(②選手情報入力!J96="","",IF(I87=1,VLOOKUP(②選手情報入力!J96,種目情報!$A$4:$C$17,3,FALSE),VLOOKUP(②選手情報入力!J96,種目情報!$E$4:$G$30,3,FALSE))))</f>
        <v/>
      </c>
      <c r="S87" t="str">
        <f>IF(E87="","",IF(②選手情報入力!M96="","",IF(I87=1,VLOOKUP(②選手情報入力!M96,種目情報!$A$4:$B$17,2,FALSE),VLOOKUP(②選手情報入力!M96,種目情報!$E$4:$F$30,2,FALSE))))</f>
        <v/>
      </c>
      <c r="T87" t="str">
        <f>IF(E87="","",IF(②選手情報入力!N96="","",②選手情報入力!N96))</f>
        <v/>
      </c>
      <c r="U87" s="30" t="str">
        <f>IF(E87="","",IF(②選手情報入力!L96="","",1))</f>
        <v/>
      </c>
      <c r="V87" t="str">
        <f>IF(E87="","",IF(②選手情報入力!M96="","",IF(I87=1,VLOOKUP(②選手情報入力!M96,種目情報!$A$4:$C$17,3,FALSE),VLOOKUP(②選手情報入力!M96,種目情報!$E$4:$G$30,3,FALSE))))</f>
        <v/>
      </c>
      <c r="W87" t="str">
        <f>IF(E87="","",IF(②選手情報入力!P96="","",IF(I87=1,VLOOKUP(②選手情報入力!P96,種目情報!$A$4:$B$17,2,FALSE),VLOOKUP(②選手情報入力!P96,種目情報!$E$4:$F$30,2,FALSE))))</f>
        <v/>
      </c>
      <c r="X87" t="str">
        <f>IF(E87="","",IF(②選手情報入力!Q96="","",②選手情報入力!Q96))</f>
        <v/>
      </c>
      <c r="Y87" s="30" t="str">
        <f>IF(E87="","",IF(②選手情報入力!O96="","",1))</f>
        <v/>
      </c>
      <c r="Z87" t="str">
        <f>IF(E87="","",IF(②選手情報入力!P96="","",IF(I87=1,VLOOKUP(②選手情報入力!P96,種目情報!$A$4:$C$17,3,FALSE),VLOOKUP(②選手情報入力!P96,種目情報!$E$4:$G$30,3,FALSE))))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IF(E88="","",data_kyogisha!I88&amp;①団体情報入力!C$4+②選手情報入力!C97+10000000)</f>
        <v/>
      </c>
      <c r="B88" t="str">
        <f>IF(E88="","",①団体情報入力!$C$4)</f>
        <v/>
      </c>
      <c r="D88" t="str">
        <f>IF(E88="","",②選手情報入力!B$11)</f>
        <v/>
      </c>
      <c r="E88" t="str">
        <f>IF(②選手情報入力!C97="","",②選手情報入力!C97)</f>
        <v/>
      </c>
      <c r="F88" t="str">
        <f>IF(E88="","",②選手情報入力!D97)</f>
        <v/>
      </c>
      <c r="G88" t="str">
        <f>IF(E88="","",ASC(②選手情報入力!E97&amp;" "&amp;②選手情報入力!F97))</f>
        <v/>
      </c>
      <c r="H88" t="str">
        <f t="shared" si="2"/>
        <v/>
      </c>
      <c r="I88" t="str">
        <f>IF(E88="","",IF(②選手情報入力!G97="男",1,2))</f>
        <v/>
      </c>
      <c r="J88" t="str">
        <f>IF(E88="","",IF(②選手情報入力!H97="","",②選手情報入力!H97))</f>
        <v/>
      </c>
      <c r="M88" t="str">
        <f t="shared" si="3"/>
        <v/>
      </c>
      <c r="O88" t="str">
        <f>IF(E88="","",IF(②選手情報入力!J97="","",IF(I88=1,VLOOKUP(②選手情報入力!J97,種目情報!$A$4:$B$27,2,FALSE),VLOOKUP(②選手情報入力!J97,種目情報!$E$4:$F$25,2,FALSE))))</f>
        <v/>
      </c>
      <c r="P88" t="str">
        <f>IF(E88="","",IF(②選手情報入力!K97="","",②選手情報入力!K97))</f>
        <v/>
      </c>
      <c r="Q88" s="30" t="str">
        <f>IF(E88="","",IF(②選手情報入力!I97="","",1))</f>
        <v/>
      </c>
      <c r="R88" t="str">
        <f>IF(E88="","",IF(②選手情報入力!J97="","",IF(I88=1,VLOOKUP(②選手情報入力!J97,種目情報!$A$4:$C$17,3,FALSE),VLOOKUP(②選手情報入力!J97,種目情報!$E$4:$G$30,3,FALSE))))</f>
        <v/>
      </c>
      <c r="S88" t="str">
        <f>IF(E88="","",IF(②選手情報入力!M97="","",IF(I88=1,VLOOKUP(②選手情報入力!M97,種目情報!$A$4:$B$17,2,FALSE),VLOOKUP(②選手情報入力!M97,種目情報!$E$4:$F$30,2,FALSE))))</f>
        <v/>
      </c>
      <c r="T88" t="str">
        <f>IF(E88="","",IF(②選手情報入力!N97="","",②選手情報入力!N97))</f>
        <v/>
      </c>
      <c r="U88" s="30" t="str">
        <f>IF(E88="","",IF(②選手情報入力!L97="","",1))</f>
        <v/>
      </c>
      <c r="V88" t="str">
        <f>IF(E88="","",IF(②選手情報入力!M97="","",IF(I88=1,VLOOKUP(②選手情報入力!M97,種目情報!$A$4:$C$17,3,FALSE),VLOOKUP(②選手情報入力!M97,種目情報!$E$4:$G$30,3,FALSE))))</f>
        <v/>
      </c>
      <c r="W88" t="str">
        <f>IF(E88="","",IF(②選手情報入力!P97="","",IF(I88=1,VLOOKUP(②選手情報入力!P97,種目情報!$A$4:$B$17,2,FALSE),VLOOKUP(②選手情報入力!P97,種目情報!$E$4:$F$30,2,FALSE))))</f>
        <v/>
      </c>
      <c r="X88" t="str">
        <f>IF(E88="","",IF(②選手情報入力!Q97="","",②選手情報入力!Q97))</f>
        <v/>
      </c>
      <c r="Y88" s="30" t="str">
        <f>IF(E88="","",IF(②選手情報入力!O97="","",1))</f>
        <v/>
      </c>
      <c r="Z88" t="str">
        <f>IF(E88="","",IF(②選手情報入力!P97="","",IF(I88=1,VLOOKUP(②選手情報入力!P97,種目情報!$A$4:$C$17,3,FALSE),VLOOKUP(②選手情報入力!P97,種目情報!$E$4:$G$30,3,FALSE))))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IF(E89="","",data_kyogisha!I89&amp;①団体情報入力!C$4+②選手情報入力!C98+10000000)</f>
        <v/>
      </c>
      <c r="B89" t="str">
        <f>IF(E89="","",①団体情報入力!$C$4)</f>
        <v/>
      </c>
      <c r="D89" t="str">
        <f>IF(E89="","",②選手情報入力!B$11)</f>
        <v/>
      </c>
      <c r="E89" t="str">
        <f>IF(②選手情報入力!C98="","",②選手情報入力!C98)</f>
        <v/>
      </c>
      <c r="F89" t="str">
        <f>IF(E89="","",②選手情報入力!D98)</f>
        <v/>
      </c>
      <c r="G89" t="str">
        <f>IF(E89="","",ASC(②選手情報入力!E98&amp;" "&amp;②選手情報入力!F98))</f>
        <v/>
      </c>
      <c r="H89" t="str">
        <f t="shared" si="2"/>
        <v/>
      </c>
      <c r="I89" t="str">
        <f>IF(E89="","",IF(②選手情報入力!G98="男",1,2))</f>
        <v/>
      </c>
      <c r="J89" t="str">
        <f>IF(E89="","",IF(②選手情報入力!H98="","",②選手情報入力!H98))</f>
        <v/>
      </c>
      <c r="M89" t="str">
        <f t="shared" si="3"/>
        <v/>
      </c>
      <c r="O89" t="str">
        <f>IF(E89="","",IF(②選手情報入力!J98="","",IF(I89=1,VLOOKUP(②選手情報入力!J98,種目情報!$A$4:$B$27,2,FALSE),VLOOKUP(②選手情報入力!J98,種目情報!$E$4:$F$25,2,FALSE))))</f>
        <v/>
      </c>
      <c r="P89" t="str">
        <f>IF(E89="","",IF(②選手情報入力!K98="","",②選手情報入力!K98))</f>
        <v/>
      </c>
      <c r="Q89" s="30" t="str">
        <f>IF(E89="","",IF(②選手情報入力!I98="","",1))</f>
        <v/>
      </c>
      <c r="R89" t="str">
        <f>IF(E89="","",IF(②選手情報入力!J98="","",IF(I89=1,VLOOKUP(②選手情報入力!J98,種目情報!$A$4:$C$17,3,FALSE),VLOOKUP(②選手情報入力!J98,種目情報!$E$4:$G$30,3,FALSE))))</f>
        <v/>
      </c>
      <c r="S89" t="str">
        <f>IF(E89="","",IF(②選手情報入力!M98="","",IF(I89=1,VLOOKUP(②選手情報入力!M98,種目情報!$A$4:$B$17,2,FALSE),VLOOKUP(②選手情報入力!M98,種目情報!$E$4:$F$30,2,FALSE))))</f>
        <v/>
      </c>
      <c r="T89" t="str">
        <f>IF(E89="","",IF(②選手情報入力!N98="","",②選手情報入力!N98))</f>
        <v/>
      </c>
      <c r="U89" s="30" t="str">
        <f>IF(E89="","",IF(②選手情報入力!L98="","",1))</f>
        <v/>
      </c>
      <c r="V89" t="str">
        <f>IF(E89="","",IF(②選手情報入力!M98="","",IF(I89=1,VLOOKUP(②選手情報入力!M98,種目情報!$A$4:$C$17,3,FALSE),VLOOKUP(②選手情報入力!M98,種目情報!$E$4:$G$30,3,FALSE))))</f>
        <v/>
      </c>
      <c r="W89" t="str">
        <f>IF(E89="","",IF(②選手情報入力!P98="","",IF(I89=1,VLOOKUP(②選手情報入力!P98,種目情報!$A$4:$B$17,2,FALSE),VLOOKUP(②選手情報入力!P98,種目情報!$E$4:$F$30,2,FALSE))))</f>
        <v/>
      </c>
      <c r="X89" t="str">
        <f>IF(E89="","",IF(②選手情報入力!Q98="","",②選手情報入力!Q98))</f>
        <v/>
      </c>
      <c r="Y89" s="30" t="str">
        <f>IF(E89="","",IF(②選手情報入力!O98="","",1))</f>
        <v/>
      </c>
      <c r="Z89" t="str">
        <f>IF(E89="","",IF(②選手情報入力!P98="","",IF(I89=1,VLOOKUP(②選手情報入力!P98,種目情報!$A$4:$C$17,3,FALSE),VLOOKUP(②選手情報入力!P98,種目情報!$E$4:$G$30,3,FALSE))))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IF(E90="","",data_kyogisha!I90&amp;①団体情報入力!C$4+②選手情報入力!C99+10000000)</f>
        <v/>
      </c>
      <c r="B90" t="str">
        <f>IF(E90="","",①団体情報入力!$C$4)</f>
        <v/>
      </c>
      <c r="D90" t="str">
        <f>IF(E90="","",②選手情報入力!B$11)</f>
        <v/>
      </c>
      <c r="E90" t="str">
        <f>IF(②選手情報入力!C99="","",②選手情報入力!C99)</f>
        <v/>
      </c>
      <c r="F90" t="str">
        <f>IF(E90="","",②選手情報入力!D99)</f>
        <v/>
      </c>
      <c r="G90" t="str">
        <f>IF(E90="","",ASC(②選手情報入力!E99&amp;" "&amp;②選手情報入力!F99))</f>
        <v/>
      </c>
      <c r="H90" t="str">
        <f t="shared" si="2"/>
        <v/>
      </c>
      <c r="I90" t="str">
        <f>IF(E90="","",IF(②選手情報入力!G99="男",1,2))</f>
        <v/>
      </c>
      <c r="J90" t="str">
        <f>IF(E90="","",IF(②選手情報入力!H99="","",②選手情報入力!H99))</f>
        <v/>
      </c>
      <c r="M90" t="str">
        <f t="shared" si="3"/>
        <v/>
      </c>
      <c r="O90" t="str">
        <f>IF(E90="","",IF(②選手情報入力!J99="","",IF(I90=1,VLOOKUP(②選手情報入力!J99,種目情報!$A$4:$B$27,2,FALSE),VLOOKUP(②選手情報入力!J99,種目情報!$E$4:$F$25,2,FALSE))))</f>
        <v/>
      </c>
      <c r="P90" t="str">
        <f>IF(E90="","",IF(②選手情報入力!K99="","",②選手情報入力!K99))</f>
        <v/>
      </c>
      <c r="Q90" s="30" t="str">
        <f>IF(E90="","",IF(②選手情報入力!I99="","",1))</f>
        <v/>
      </c>
      <c r="R90" t="str">
        <f>IF(E90="","",IF(②選手情報入力!J99="","",IF(I90=1,VLOOKUP(②選手情報入力!J99,種目情報!$A$4:$C$17,3,FALSE),VLOOKUP(②選手情報入力!J99,種目情報!$E$4:$G$30,3,FALSE))))</f>
        <v/>
      </c>
      <c r="S90" t="str">
        <f>IF(E90="","",IF(②選手情報入力!M99="","",IF(I90=1,VLOOKUP(②選手情報入力!M99,種目情報!$A$4:$B$17,2,FALSE),VLOOKUP(②選手情報入力!M99,種目情報!$E$4:$F$30,2,FALSE))))</f>
        <v/>
      </c>
      <c r="T90" t="str">
        <f>IF(E90="","",IF(②選手情報入力!N99="","",②選手情報入力!N99))</f>
        <v/>
      </c>
      <c r="U90" s="30" t="str">
        <f>IF(E90="","",IF(②選手情報入力!L99="","",1))</f>
        <v/>
      </c>
      <c r="V90" t="str">
        <f>IF(E90="","",IF(②選手情報入力!M99="","",IF(I90=1,VLOOKUP(②選手情報入力!M99,種目情報!$A$4:$C$17,3,FALSE),VLOOKUP(②選手情報入力!M99,種目情報!$E$4:$G$30,3,FALSE))))</f>
        <v/>
      </c>
      <c r="W90" t="str">
        <f>IF(E90="","",IF(②選手情報入力!P99="","",IF(I90=1,VLOOKUP(②選手情報入力!P99,種目情報!$A$4:$B$17,2,FALSE),VLOOKUP(②選手情報入力!P99,種目情報!$E$4:$F$30,2,FALSE))))</f>
        <v/>
      </c>
      <c r="X90" t="str">
        <f>IF(E90="","",IF(②選手情報入力!Q99="","",②選手情報入力!Q99))</f>
        <v/>
      </c>
      <c r="Y90" s="30" t="str">
        <f>IF(E90="","",IF(②選手情報入力!O99="","",1))</f>
        <v/>
      </c>
      <c r="Z90" t="str">
        <f>IF(E90="","",IF(②選手情報入力!P99="","",IF(I90=1,VLOOKUP(②選手情報入力!P99,種目情報!$A$4:$C$17,3,FALSE),VLOOKUP(②選手情報入力!P99,種目情報!$E$4:$G$30,3,FALSE))))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IF(E91="","",data_kyogisha!I91&amp;①団体情報入力!C$4+②選手情報入力!C100+10000000)</f>
        <v/>
      </c>
      <c r="B91" t="str">
        <f>IF(E91="","",①団体情報入力!$C$4)</f>
        <v/>
      </c>
      <c r="D91" t="str">
        <f>IF(E91="","",②選手情報入力!B$11)</f>
        <v/>
      </c>
      <c r="E91" t="str">
        <f>IF(②選手情報入力!C100="","",②選手情報入力!C100)</f>
        <v/>
      </c>
      <c r="F91" t="str">
        <f>IF(E91="","",②選手情報入力!D100)</f>
        <v/>
      </c>
      <c r="G91" t="str">
        <f>IF(E91="","",ASC(②選手情報入力!E100&amp;" "&amp;②選手情報入力!F100))</f>
        <v/>
      </c>
      <c r="H91" t="str">
        <f t="shared" si="2"/>
        <v/>
      </c>
      <c r="I91" t="str">
        <f>IF(E91="","",IF(②選手情報入力!G100="男",1,2))</f>
        <v/>
      </c>
      <c r="J91" t="str">
        <f>IF(E91="","",IF(②選手情報入力!H100="","",②選手情報入力!H100))</f>
        <v/>
      </c>
      <c r="M91" t="str">
        <f t="shared" si="3"/>
        <v/>
      </c>
      <c r="O91" t="str">
        <f>IF(E91="","",IF(②選手情報入力!J100="","",IF(I91=1,VLOOKUP(②選手情報入力!J100,種目情報!$A$4:$B$27,2,FALSE),VLOOKUP(②選手情報入力!J100,種目情報!$E$4:$F$25,2,FALSE))))</f>
        <v/>
      </c>
      <c r="P91" t="str">
        <f>IF(E91="","",IF(②選手情報入力!K100="","",②選手情報入力!K100))</f>
        <v/>
      </c>
      <c r="Q91" s="30" t="str">
        <f>IF(E91="","",IF(②選手情報入力!I100="","",1))</f>
        <v/>
      </c>
      <c r="R91" t="str">
        <f>IF(E91="","",IF(②選手情報入力!J100="","",IF(I91=1,VLOOKUP(②選手情報入力!J100,種目情報!$A$4:$C$17,3,FALSE),VLOOKUP(②選手情報入力!J100,種目情報!$E$4:$G$30,3,FALSE))))</f>
        <v/>
      </c>
      <c r="S91" t="str">
        <f>IF(E91="","",IF(②選手情報入力!M100="","",IF(I91=1,VLOOKUP(②選手情報入力!M100,種目情報!$A$4:$B$17,2,FALSE),VLOOKUP(②選手情報入力!M100,種目情報!$E$4:$F$30,2,FALSE))))</f>
        <v/>
      </c>
      <c r="T91" t="str">
        <f>IF(E91="","",IF(②選手情報入力!N100="","",②選手情報入力!N100))</f>
        <v/>
      </c>
      <c r="U91" s="30" t="str">
        <f>IF(E91="","",IF(②選手情報入力!L100="","",1))</f>
        <v/>
      </c>
      <c r="V91" t="str">
        <f>IF(E91="","",IF(②選手情報入力!M100="","",IF(I91=1,VLOOKUP(②選手情報入力!M100,種目情報!$A$4:$C$17,3,FALSE),VLOOKUP(②選手情報入力!M100,種目情報!$E$4:$G$30,3,FALSE))))</f>
        <v/>
      </c>
      <c r="W91" t="str">
        <f>IF(E91="","",IF(②選手情報入力!P100="","",IF(I91=1,VLOOKUP(②選手情報入力!P100,種目情報!$A$4:$B$17,2,FALSE),VLOOKUP(②選手情報入力!P100,種目情報!$E$4:$F$30,2,FALSE))))</f>
        <v/>
      </c>
      <c r="X91" t="str">
        <f>IF(E91="","",IF(②選手情報入力!Q100="","",②選手情報入力!Q100))</f>
        <v/>
      </c>
      <c r="Y91" s="30" t="str">
        <f>IF(E91="","",IF(②選手情報入力!O100="","",1))</f>
        <v/>
      </c>
      <c r="Z91" t="str">
        <f>IF(E91="","",IF(②選手情報入力!P100="","",IF(I91=1,VLOOKUP(②選手情報入力!P100,種目情報!$A$4:$C$17,3,FALSE),VLOOKUP(②選手情報入力!P100,種目情報!$E$4:$G$30,3,FALSE))))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sheetData>
  <phoneticPr fontId="5"/>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3"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56</v>
      </c>
      <c r="B1" t="s">
        <v>57</v>
      </c>
      <c r="C1" t="s">
        <v>58</v>
      </c>
      <c r="D1" t="s">
        <v>59</v>
      </c>
      <c r="E1" t="s">
        <v>60</v>
      </c>
      <c r="F1" t="s">
        <v>61</v>
      </c>
      <c r="G1" t="s">
        <v>62</v>
      </c>
      <c r="H1" t="s">
        <v>3</v>
      </c>
      <c r="I1" t="s">
        <v>8</v>
      </c>
      <c r="J1" t="s">
        <v>63</v>
      </c>
      <c r="K1" t="s">
        <v>64</v>
      </c>
      <c r="L1" t="s">
        <v>65</v>
      </c>
      <c r="M1" t="s">
        <v>66</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IF(③リレー情報確認!I8="","",1610000+①団体情報入力!$D$4*10)</f>
        <v/>
      </c>
      <c r="B8" s="10" t="str">
        <f>IF(A8="","",①団体情報入力!$D$4)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IF(A8="","",IF(②選手情報入力!$R$7="",0,1))</f>
        <v/>
      </c>
      <c r="M8" s="10" t="str">
        <f>IF(A8="","",種目情報!$K$5)</f>
        <v/>
      </c>
    </row>
    <row r="9" spans="1:13">
      <c r="A9" s="10" t="str">
        <f>IF(③リレー情報確認!I9="","",1610000+①団体情報入力!$D$4*10)</f>
        <v/>
      </c>
      <c r="B9" s="10" t="str">
        <f>IF(A9="","",①団体情報入力!$D$4)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IF(A9="","",IF(②選手情報入力!$R$7="",0,1))</f>
        <v/>
      </c>
      <c r="M9" s="10" t="str">
        <f>IF(A9="","",種目情報!$K$5)</f>
        <v/>
      </c>
    </row>
    <row r="10" spans="1:13">
      <c r="A10" s="10" t="str">
        <f>IF(③リレー情報確認!I10="","",1610000+①団体情報入力!$D$4*10)</f>
        <v/>
      </c>
      <c r="B10" s="10" t="str">
        <f>IF(A10="","",①団体情報入力!$D$4)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IF(A10="","",IF(②選手情報入力!$R$7="",0,1))</f>
        <v/>
      </c>
      <c r="M10" s="10" t="str">
        <f>IF(A10="","",種目情報!$K$5)</f>
        <v/>
      </c>
    </row>
    <row r="11" spans="1:13">
      <c r="A11" s="10" t="str">
        <f>IF(③リレー情報確認!I11="","",1610000+①団体情報入力!$D$4*10)</f>
        <v/>
      </c>
      <c r="B11" s="10" t="str">
        <f>IF(A11="","",①団体情報入力!$D$4)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IF(A11="","",IF(②選手情報入力!$R$7="",0,1))</f>
        <v/>
      </c>
      <c r="M11" s="10" t="str">
        <f>IF(A11="","",種目情報!$K$5)</f>
        <v/>
      </c>
    </row>
    <row r="12" spans="1:13">
      <c r="A12" s="10" t="str">
        <f>IF(③リレー情報確認!I12="","",1610000+①団体情報入力!$D$4*10)</f>
        <v/>
      </c>
      <c r="B12" s="10" t="str">
        <f>IF(A12="","",①団体情報入力!$D$4)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IF(A12="","",IF(②選手情報入力!$R$7="",0,1))</f>
        <v/>
      </c>
      <c r="M12" s="10" t="str">
        <f>IF(A12="","",種目情報!$K$5)</f>
        <v/>
      </c>
    </row>
    <row r="13" spans="1:13">
      <c r="A13" s="10" t="str">
        <f>IF(③リレー情報確認!I13="","",1610000+①団体情報入力!$D$4*10)</f>
        <v/>
      </c>
      <c r="B13" s="10" t="str">
        <f>IF(A13="","",①団体情報入力!$D$4)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IF(A13="","",IF(②選手情報入力!$R$7="",0,1))</f>
        <v/>
      </c>
      <c r="M13" s="10"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IF(A14="","",IF(②選手情報入力!$T$6="",0,1))</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IF(A15="","",IF(②選手情報入力!$T$6="",0,1))</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IF(A16="","",IF(②選手情報入力!$T$6="",0,1))</f>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IF(A17="","",IF(②選手情報入力!$T$6="",0,1))</f>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IF(A18="","",IF(②選手情報入力!$T$6="",0,1))</f>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IF(A19="","",IF(②選手情報入力!$T$6="",0,1))</f>
        <v/>
      </c>
      <c r="M19" t="str">
        <f>IF(A19="","",種目情報!$K$6)</f>
        <v/>
      </c>
    </row>
    <row r="20" spans="1:13">
      <c r="A20" s="9" t="str">
        <f>IF(③リレー情報確認!U8="","",1620000+①団体情報入力!$D$4*10)</f>
        <v/>
      </c>
      <c r="B20" s="9" t="str">
        <f>IF(A20="","",①団体情報入力!$D$4)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IF(A20="","",IF(②選手情報入力!$T$7="",0,1))</f>
        <v/>
      </c>
      <c r="M20" s="9" t="str">
        <f>IF(A20="","",種目情報!$K$7)</f>
        <v/>
      </c>
    </row>
    <row r="21" spans="1:13">
      <c r="A21" s="9" t="str">
        <f>IF(③リレー情報確認!U9="","",1620000+①団体情報入力!$D$4*10)</f>
        <v/>
      </c>
      <c r="B21" s="9" t="str">
        <f>IF(A21="","",①団体情報入力!$D$4)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IF(A21="","",IF(②選手情報入力!$T$7="",0,1))</f>
        <v/>
      </c>
      <c r="M21" s="9" t="str">
        <f>IF(A21="","",種目情報!$K$7)</f>
        <v/>
      </c>
    </row>
    <row r="22" spans="1:13">
      <c r="A22" s="9" t="str">
        <f>IF(③リレー情報確認!U10="","",1620000+①団体情報入力!$D$4*10)</f>
        <v/>
      </c>
      <c r="B22" s="9" t="str">
        <f>IF(A22="","",①団体情報入力!$D$4)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IF(A22="","",IF(②選手情報入力!$T$7="",0,1))</f>
        <v/>
      </c>
      <c r="M22" s="9" t="str">
        <f>IF(A22="","",種目情報!$K$7)</f>
        <v/>
      </c>
    </row>
    <row r="23" spans="1:13">
      <c r="A23" s="9" t="str">
        <f>IF(③リレー情報確認!U11="","",1620000+①団体情報入力!$D$4*10)</f>
        <v/>
      </c>
      <c r="B23" s="9" t="str">
        <f>IF(A23="","",①団体情報入力!$D$4)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IF(A23="","",IF(②選手情報入力!$T$7="",0,1))</f>
        <v/>
      </c>
      <c r="M23" s="9" t="str">
        <f>IF(A23="","",種目情報!$K$7)</f>
        <v/>
      </c>
    </row>
    <row r="24" spans="1:13">
      <c r="A24" s="9" t="str">
        <f>IF(③リレー情報確認!U12="","",1620000+①団体情報入力!$D$4*10)</f>
        <v/>
      </c>
      <c r="B24" s="9" t="str">
        <f>IF(A24="","",①団体情報入力!$D$4)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IF(A24="","",IF(②選手情報入力!$T$7="",0,1))</f>
        <v/>
      </c>
      <c r="M24" s="9" t="str">
        <f>IF(A24="","",種目情報!$K$7)</f>
        <v/>
      </c>
    </row>
    <row r="25" spans="1:13">
      <c r="A25" s="9" t="str">
        <f>IF(③リレー情報確認!U13="","",1620000+①団体情報入力!$D$4*10)</f>
        <v/>
      </c>
      <c r="B25" s="9" t="str">
        <f>IF(A25="","",①団体情報入力!$D$4)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IF(A25="","",IF(②選手情報入力!$T$7="",0,1))</f>
        <v/>
      </c>
      <c r="M25" s="9" t="str">
        <f>IF(A25="","",種目情報!$K$7)</f>
        <v/>
      </c>
    </row>
  </sheetData>
  <phoneticPr fontId="4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19"/>
  <sheetViews>
    <sheetView topLeftCell="A4" workbookViewId="0">
      <selection activeCell="B11" sqref="B11"/>
    </sheetView>
  </sheetViews>
  <sheetFormatPr defaultColWidth="8.875" defaultRowHeight="13.5"/>
  <cols>
    <col min="1" max="1" width="8.875" style="177"/>
    <col min="2" max="2" width="16.125" style="177" bestFit="1" customWidth="1"/>
    <col min="3" max="3" width="8.875" style="177"/>
    <col min="4" max="4" width="16.125" style="177" bestFit="1" customWidth="1"/>
    <col min="5" max="5" width="49" style="177" bestFit="1" customWidth="1"/>
    <col min="6" max="7" width="8.875" style="177"/>
    <col min="16" max="16384" width="8.875" style="177"/>
  </cols>
  <sheetData>
    <row r="1" spans="1:6">
      <c r="A1" s="175" t="s">
        <v>137</v>
      </c>
      <c r="B1" s="175" t="s">
        <v>227</v>
      </c>
      <c r="C1" s="175" t="s">
        <v>228</v>
      </c>
      <c r="D1" s="175" t="s">
        <v>227</v>
      </c>
      <c r="E1" s="175" t="s">
        <v>229</v>
      </c>
      <c r="F1" s="176" t="s">
        <v>230</v>
      </c>
    </row>
    <row r="2" spans="1:6">
      <c r="A2" s="177">
        <v>2</v>
      </c>
      <c r="B2" t="s">
        <v>376</v>
      </c>
      <c r="C2">
        <v>230010</v>
      </c>
      <c r="D2" t="s">
        <v>376</v>
      </c>
      <c r="E2" t="s">
        <v>377</v>
      </c>
      <c r="F2" s="177">
        <v>2</v>
      </c>
    </row>
    <row r="3" spans="1:6">
      <c r="A3" s="177">
        <v>3</v>
      </c>
      <c r="B3" t="s">
        <v>330</v>
      </c>
      <c r="C3">
        <v>230017</v>
      </c>
      <c r="D3" t="s">
        <v>330</v>
      </c>
      <c r="E3" t="s">
        <v>331</v>
      </c>
      <c r="F3" s="177">
        <v>3</v>
      </c>
    </row>
    <row r="4" spans="1:6">
      <c r="A4" s="177">
        <v>4</v>
      </c>
      <c r="B4" t="s">
        <v>255</v>
      </c>
      <c r="C4">
        <v>230019</v>
      </c>
      <c r="D4" t="s">
        <v>255</v>
      </c>
      <c r="E4" t="s">
        <v>256</v>
      </c>
      <c r="F4" s="177">
        <v>4</v>
      </c>
    </row>
    <row r="5" spans="1:6">
      <c r="A5" s="177">
        <v>5</v>
      </c>
      <c r="B5" t="s">
        <v>320</v>
      </c>
      <c r="C5">
        <v>230024</v>
      </c>
      <c r="D5" t="s">
        <v>320</v>
      </c>
      <c r="E5" t="s">
        <v>321</v>
      </c>
      <c r="F5" s="177">
        <v>5</v>
      </c>
    </row>
    <row r="6" spans="1:6">
      <c r="A6" s="177">
        <v>6</v>
      </c>
      <c r="B6" t="s">
        <v>243</v>
      </c>
      <c r="C6">
        <v>230026</v>
      </c>
      <c r="D6" t="s">
        <v>243</v>
      </c>
      <c r="E6" t="s">
        <v>244</v>
      </c>
      <c r="F6" s="177">
        <v>6</v>
      </c>
    </row>
    <row r="7" spans="1:6">
      <c r="A7" s="177">
        <v>7</v>
      </c>
      <c r="B7" t="s">
        <v>257</v>
      </c>
      <c r="C7">
        <v>230029</v>
      </c>
      <c r="D7" t="s">
        <v>257</v>
      </c>
      <c r="E7" t="s">
        <v>258</v>
      </c>
      <c r="F7" s="177">
        <v>7</v>
      </c>
    </row>
    <row r="8" spans="1:6">
      <c r="A8" s="177">
        <v>8</v>
      </c>
      <c r="B8" t="s">
        <v>324</v>
      </c>
      <c r="C8">
        <v>230030</v>
      </c>
      <c r="D8" t="s">
        <v>324</v>
      </c>
      <c r="E8" t="s">
        <v>325</v>
      </c>
      <c r="F8" s="177">
        <v>8</v>
      </c>
    </row>
    <row r="9" spans="1:6">
      <c r="A9" s="177">
        <v>9</v>
      </c>
      <c r="B9" t="s">
        <v>388</v>
      </c>
      <c r="C9">
        <v>230033</v>
      </c>
      <c r="D9" t="s">
        <v>388</v>
      </c>
      <c r="E9" t="s">
        <v>389</v>
      </c>
      <c r="F9" s="177">
        <v>9</v>
      </c>
    </row>
    <row r="10" spans="1:6">
      <c r="A10" s="177">
        <v>10</v>
      </c>
      <c r="B10" t="s">
        <v>314</v>
      </c>
      <c r="C10">
        <v>230035</v>
      </c>
      <c r="D10" t="s">
        <v>314</v>
      </c>
      <c r="E10" t="s">
        <v>315</v>
      </c>
      <c r="F10" s="177">
        <v>10</v>
      </c>
    </row>
    <row r="11" spans="1:6">
      <c r="A11" s="177">
        <v>11</v>
      </c>
      <c r="B11" t="s">
        <v>245</v>
      </c>
      <c r="C11">
        <v>230036</v>
      </c>
      <c r="D11" t="s">
        <v>245</v>
      </c>
      <c r="E11" t="s">
        <v>246</v>
      </c>
      <c r="F11" s="177">
        <v>11</v>
      </c>
    </row>
    <row r="12" spans="1:6">
      <c r="A12" s="177">
        <v>12</v>
      </c>
      <c r="B12" t="s">
        <v>398</v>
      </c>
      <c r="C12">
        <v>230039</v>
      </c>
      <c r="D12" t="s">
        <v>398</v>
      </c>
      <c r="E12" t="s">
        <v>399</v>
      </c>
      <c r="F12" s="177">
        <v>12</v>
      </c>
    </row>
    <row r="13" spans="1:6">
      <c r="A13" s="177">
        <v>13</v>
      </c>
      <c r="B13" t="s">
        <v>326</v>
      </c>
      <c r="C13">
        <v>230041</v>
      </c>
      <c r="D13" t="s">
        <v>326</v>
      </c>
      <c r="E13" t="s">
        <v>327</v>
      </c>
      <c r="F13" s="177">
        <v>13</v>
      </c>
    </row>
    <row r="14" spans="1:6">
      <c r="A14" s="177">
        <v>14</v>
      </c>
      <c r="B14" t="s">
        <v>352</v>
      </c>
      <c r="C14">
        <v>230044</v>
      </c>
      <c r="D14" t="s">
        <v>352</v>
      </c>
      <c r="E14" t="s">
        <v>353</v>
      </c>
      <c r="F14" s="177">
        <v>14</v>
      </c>
    </row>
    <row r="15" spans="1:6">
      <c r="A15" s="177">
        <v>15</v>
      </c>
      <c r="B15" t="s">
        <v>360</v>
      </c>
      <c r="C15">
        <v>230045</v>
      </c>
      <c r="D15" t="s">
        <v>360</v>
      </c>
      <c r="E15" t="s">
        <v>361</v>
      </c>
      <c r="F15" s="177">
        <v>15</v>
      </c>
    </row>
    <row r="16" spans="1:6">
      <c r="A16" s="177">
        <v>16</v>
      </c>
      <c r="B16" t="s">
        <v>364</v>
      </c>
      <c r="C16">
        <v>230054</v>
      </c>
      <c r="D16" t="s">
        <v>364</v>
      </c>
      <c r="E16" t="s">
        <v>365</v>
      </c>
      <c r="F16" s="177">
        <v>16</v>
      </c>
    </row>
    <row r="17" spans="1:6">
      <c r="A17" s="177">
        <v>17</v>
      </c>
      <c r="B17" t="s">
        <v>273</v>
      </c>
      <c r="C17">
        <v>230060</v>
      </c>
      <c r="D17" t="s">
        <v>273</v>
      </c>
      <c r="E17" t="s">
        <v>274</v>
      </c>
      <c r="F17" s="177">
        <v>17</v>
      </c>
    </row>
    <row r="18" spans="1:6">
      <c r="A18" s="177">
        <v>18</v>
      </c>
      <c r="B18" t="s">
        <v>328</v>
      </c>
      <c r="C18">
        <v>230067</v>
      </c>
      <c r="D18" t="s">
        <v>328</v>
      </c>
      <c r="E18" t="s">
        <v>329</v>
      </c>
      <c r="F18" s="177">
        <v>18</v>
      </c>
    </row>
    <row r="19" spans="1:6">
      <c r="A19" s="177">
        <v>19</v>
      </c>
      <c r="B19" t="s">
        <v>269</v>
      </c>
      <c r="C19">
        <v>230075</v>
      </c>
      <c r="D19" t="s">
        <v>269</v>
      </c>
      <c r="E19" t="s">
        <v>270</v>
      </c>
      <c r="F19" s="177">
        <v>19</v>
      </c>
    </row>
    <row r="20" spans="1:6">
      <c r="A20" s="177">
        <v>20</v>
      </c>
      <c r="B20" t="s">
        <v>344</v>
      </c>
      <c r="C20">
        <v>230077</v>
      </c>
      <c r="D20" t="s">
        <v>344</v>
      </c>
      <c r="E20" t="s">
        <v>345</v>
      </c>
      <c r="F20" s="177">
        <v>20</v>
      </c>
    </row>
    <row r="21" spans="1:6">
      <c r="A21" s="177">
        <v>21</v>
      </c>
      <c r="B21" t="s">
        <v>310</v>
      </c>
      <c r="C21">
        <v>230083</v>
      </c>
      <c r="D21" t="s">
        <v>310</v>
      </c>
      <c r="E21" t="s">
        <v>311</v>
      </c>
      <c r="F21" s="177">
        <v>21</v>
      </c>
    </row>
    <row r="22" spans="1:6">
      <c r="A22" s="177">
        <v>22</v>
      </c>
      <c r="B22" t="s">
        <v>316</v>
      </c>
      <c r="C22">
        <v>230086</v>
      </c>
      <c r="D22" t="s">
        <v>316</v>
      </c>
      <c r="E22" t="s">
        <v>317</v>
      </c>
      <c r="F22" s="177">
        <v>22</v>
      </c>
    </row>
    <row r="23" spans="1:6">
      <c r="A23" s="177">
        <v>23</v>
      </c>
      <c r="B23" t="s">
        <v>235</v>
      </c>
      <c r="C23">
        <v>230090</v>
      </c>
      <c r="D23" t="s">
        <v>235</v>
      </c>
      <c r="E23" t="s">
        <v>236</v>
      </c>
      <c r="F23" s="177">
        <v>23</v>
      </c>
    </row>
    <row r="24" spans="1:6">
      <c r="A24" s="177">
        <v>24</v>
      </c>
      <c r="B24" t="s">
        <v>237</v>
      </c>
      <c r="C24">
        <v>230091</v>
      </c>
      <c r="D24" t="s">
        <v>237</v>
      </c>
      <c r="E24" t="s">
        <v>238</v>
      </c>
      <c r="F24" s="177">
        <v>24</v>
      </c>
    </row>
    <row r="25" spans="1:6">
      <c r="A25" s="177">
        <v>25</v>
      </c>
      <c r="B25" t="s">
        <v>279</v>
      </c>
      <c r="C25">
        <v>230093</v>
      </c>
      <c r="D25" t="s">
        <v>279</v>
      </c>
      <c r="E25" t="s">
        <v>280</v>
      </c>
      <c r="F25" s="177">
        <v>25</v>
      </c>
    </row>
    <row r="26" spans="1:6">
      <c r="A26" s="177">
        <v>26</v>
      </c>
      <c r="B26" t="s">
        <v>394</v>
      </c>
      <c r="C26">
        <v>230094</v>
      </c>
      <c r="D26" t="s">
        <v>394</v>
      </c>
      <c r="E26" t="s">
        <v>395</v>
      </c>
      <c r="F26" s="177">
        <v>26</v>
      </c>
    </row>
    <row r="27" spans="1:6">
      <c r="A27" s="177">
        <v>27</v>
      </c>
      <c r="B27" t="s">
        <v>249</v>
      </c>
      <c r="C27">
        <v>230095</v>
      </c>
      <c r="D27" t="s">
        <v>249</v>
      </c>
      <c r="E27" t="s">
        <v>250</v>
      </c>
      <c r="F27" s="177">
        <v>27</v>
      </c>
    </row>
    <row r="28" spans="1:6">
      <c r="A28" s="177">
        <v>28</v>
      </c>
      <c r="B28" t="s">
        <v>390</v>
      </c>
      <c r="C28">
        <v>230097</v>
      </c>
      <c r="D28" t="s">
        <v>390</v>
      </c>
      <c r="E28" t="s">
        <v>391</v>
      </c>
      <c r="F28" s="177">
        <v>28</v>
      </c>
    </row>
    <row r="29" spans="1:6">
      <c r="A29" s="177">
        <v>29</v>
      </c>
      <c r="B29" t="s">
        <v>302</v>
      </c>
      <c r="C29">
        <v>230099</v>
      </c>
      <c r="D29" t="s">
        <v>302</v>
      </c>
      <c r="E29" t="s">
        <v>303</v>
      </c>
      <c r="F29" s="177">
        <v>29</v>
      </c>
    </row>
    <row r="30" spans="1:6">
      <c r="A30" s="177">
        <v>30</v>
      </c>
      <c r="B30" t="s">
        <v>354</v>
      </c>
      <c r="C30">
        <v>230108</v>
      </c>
      <c r="D30" t="s">
        <v>354</v>
      </c>
      <c r="E30" t="s">
        <v>355</v>
      </c>
      <c r="F30" s="177">
        <v>30</v>
      </c>
    </row>
    <row r="31" spans="1:6">
      <c r="A31" s="177">
        <v>31</v>
      </c>
      <c r="B31" t="s">
        <v>304</v>
      </c>
      <c r="C31">
        <v>230123</v>
      </c>
      <c r="D31" t="s">
        <v>304</v>
      </c>
      <c r="E31" t="s">
        <v>305</v>
      </c>
      <c r="F31" s="177">
        <v>31</v>
      </c>
    </row>
    <row r="32" spans="1:6">
      <c r="A32" s="177">
        <v>32</v>
      </c>
      <c r="B32" t="s">
        <v>241</v>
      </c>
      <c r="C32">
        <v>230124</v>
      </c>
      <c r="D32" t="s">
        <v>241</v>
      </c>
      <c r="E32" t="s">
        <v>242</v>
      </c>
      <c r="F32" s="177">
        <v>32</v>
      </c>
    </row>
    <row r="33" spans="1:6">
      <c r="A33" s="177">
        <v>33</v>
      </c>
      <c r="B33" t="s">
        <v>288</v>
      </c>
      <c r="C33">
        <v>230139</v>
      </c>
      <c r="D33" t="s">
        <v>288</v>
      </c>
      <c r="E33" t="s">
        <v>289</v>
      </c>
      <c r="F33" s="177">
        <v>33</v>
      </c>
    </row>
    <row r="34" spans="1:6">
      <c r="A34" s="177">
        <v>34</v>
      </c>
      <c r="B34" t="s">
        <v>356</v>
      </c>
      <c r="C34">
        <v>230142</v>
      </c>
      <c r="D34" t="s">
        <v>356</v>
      </c>
      <c r="E34" t="s">
        <v>357</v>
      </c>
      <c r="F34" s="177">
        <v>34</v>
      </c>
    </row>
    <row r="35" spans="1:6">
      <c r="A35" s="177">
        <v>35</v>
      </c>
      <c r="B35" t="s">
        <v>296</v>
      </c>
      <c r="C35">
        <v>230154</v>
      </c>
      <c r="D35" t="s">
        <v>296</v>
      </c>
      <c r="E35" t="s">
        <v>297</v>
      </c>
      <c r="F35" s="177">
        <v>35</v>
      </c>
    </row>
    <row r="36" spans="1:6">
      <c r="A36" s="177">
        <v>36</v>
      </c>
      <c r="B36" t="s">
        <v>233</v>
      </c>
      <c r="C36">
        <v>230165</v>
      </c>
      <c r="D36" t="s">
        <v>233</v>
      </c>
      <c r="E36" t="s">
        <v>234</v>
      </c>
      <c r="F36" s="177">
        <v>36</v>
      </c>
    </row>
    <row r="37" spans="1:6">
      <c r="A37" s="177">
        <v>37</v>
      </c>
      <c r="B37" t="s">
        <v>294</v>
      </c>
      <c r="C37">
        <v>230169</v>
      </c>
      <c r="D37" t="s">
        <v>294</v>
      </c>
      <c r="E37" t="s">
        <v>295</v>
      </c>
      <c r="F37" s="177">
        <v>37</v>
      </c>
    </row>
    <row r="38" spans="1:6">
      <c r="A38" s="177">
        <v>38</v>
      </c>
      <c r="B38" t="s">
        <v>402</v>
      </c>
      <c r="C38">
        <v>230175</v>
      </c>
      <c r="D38" t="s">
        <v>402</v>
      </c>
      <c r="E38" t="s">
        <v>403</v>
      </c>
      <c r="F38" s="177">
        <v>38</v>
      </c>
    </row>
    <row r="39" spans="1:6">
      <c r="A39" s="177">
        <v>39</v>
      </c>
      <c r="B39" t="s">
        <v>340</v>
      </c>
      <c r="C39">
        <v>230180</v>
      </c>
      <c r="D39" t="s">
        <v>340</v>
      </c>
      <c r="E39" t="s">
        <v>341</v>
      </c>
      <c r="F39" s="177">
        <v>39</v>
      </c>
    </row>
    <row r="40" spans="1:6">
      <c r="A40" s="177">
        <v>40</v>
      </c>
      <c r="B40" t="s">
        <v>286</v>
      </c>
      <c r="C40">
        <v>230198</v>
      </c>
      <c r="D40" t="s">
        <v>286</v>
      </c>
      <c r="E40" t="s">
        <v>287</v>
      </c>
      <c r="F40" s="177">
        <v>40</v>
      </c>
    </row>
    <row r="41" spans="1:6">
      <c r="A41" s="177">
        <v>41</v>
      </c>
      <c r="B41" t="s">
        <v>384</v>
      </c>
      <c r="C41">
        <v>230200</v>
      </c>
      <c r="D41" t="s">
        <v>384</v>
      </c>
      <c r="E41" t="s">
        <v>385</v>
      </c>
      <c r="F41" s="177">
        <v>41</v>
      </c>
    </row>
    <row r="42" spans="1:6">
      <c r="A42" s="177">
        <v>42</v>
      </c>
      <c r="B42" t="s">
        <v>261</v>
      </c>
      <c r="C42">
        <v>230226</v>
      </c>
      <c r="D42" t="s">
        <v>261</v>
      </c>
      <c r="E42" t="s">
        <v>262</v>
      </c>
      <c r="F42" s="177">
        <v>42</v>
      </c>
    </row>
    <row r="43" spans="1:6">
      <c r="A43" s="177">
        <v>43</v>
      </c>
      <c r="B43" t="s">
        <v>253</v>
      </c>
      <c r="C43">
        <v>230238</v>
      </c>
      <c r="D43" t="s">
        <v>253</v>
      </c>
      <c r="E43" t="s">
        <v>254</v>
      </c>
      <c r="F43" s="177">
        <v>43</v>
      </c>
    </row>
    <row r="44" spans="1:6">
      <c r="A44" s="177">
        <v>44</v>
      </c>
      <c r="B44" t="s">
        <v>338</v>
      </c>
      <c r="C44">
        <v>230251</v>
      </c>
      <c r="D44" t="s">
        <v>338</v>
      </c>
      <c r="E44" t="s">
        <v>339</v>
      </c>
      <c r="F44" s="177">
        <v>44</v>
      </c>
    </row>
    <row r="45" spans="1:6">
      <c r="A45" s="177">
        <v>45</v>
      </c>
      <c r="B45" t="s">
        <v>342</v>
      </c>
      <c r="C45">
        <v>230252</v>
      </c>
      <c r="D45" t="s">
        <v>342</v>
      </c>
      <c r="E45" t="s">
        <v>343</v>
      </c>
      <c r="F45" s="177">
        <v>45</v>
      </c>
    </row>
    <row r="46" spans="1:6">
      <c r="A46" s="177">
        <v>46</v>
      </c>
      <c r="B46" t="s">
        <v>251</v>
      </c>
      <c r="C46">
        <v>230268</v>
      </c>
      <c r="D46" t="s">
        <v>251</v>
      </c>
      <c r="E46" t="s">
        <v>252</v>
      </c>
      <c r="F46" s="177">
        <v>46</v>
      </c>
    </row>
    <row r="47" spans="1:6">
      <c r="A47" s="177">
        <v>47</v>
      </c>
      <c r="B47" t="s">
        <v>332</v>
      </c>
      <c r="C47">
        <v>230272</v>
      </c>
      <c r="D47" t="s">
        <v>332</v>
      </c>
      <c r="E47" t="s">
        <v>333</v>
      </c>
      <c r="F47" s="177">
        <v>47</v>
      </c>
    </row>
    <row r="48" spans="1:6">
      <c r="A48" s="177">
        <v>48</v>
      </c>
      <c r="B48" t="s">
        <v>368</v>
      </c>
      <c r="C48">
        <v>230278</v>
      </c>
      <c r="D48" t="s">
        <v>368</v>
      </c>
      <c r="E48" t="s">
        <v>369</v>
      </c>
      <c r="F48" s="177">
        <v>48</v>
      </c>
    </row>
    <row r="49" spans="1:6">
      <c r="A49" s="177">
        <v>49</v>
      </c>
      <c r="B49" t="s">
        <v>370</v>
      </c>
      <c r="C49">
        <v>230289</v>
      </c>
      <c r="D49" t="s">
        <v>370</v>
      </c>
      <c r="E49" t="s">
        <v>371</v>
      </c>
      <c r="F49" s="177">
        <v>49</v>
      </c>
    </row>
    <row r="50" spans="1:6">
      <c r="A50" s="177">
        <v>50</v>
      </c>
      <c r="B50" t="s">
        <v>382</v>
      </c>
      <c r="C50">
        <v>230315</v>
      </c>
      <c r="D50" t="s">
        <v>382</v>
      </c>
      <c r="E50" t="s">
        <v>383</v>
      </c>
      <c r="F50" s="177">
        <v>50</v>
      </c>
    </row>
    <row r="51" spans="1:6">
      <c r="A51" s="177">
        <v>51</v>
      </c>
      <c r="B51" t="s">
        <v>312</v>
      </c>
      <c r="C51">
        <v>230326</v>
      </c>
      <c r="D51" t="s">
        <v>312</v>
      </c>
      <c r="E51" t="s">
        <v>313</v>
      </c>
      <c r="F51" s="177">
        <v>51</v>
      </c>
    </row>
    <row r="52" spans="1:6">
      <c r="A52" s="177">
        <v>52</v>
      </c>
      <c r="B52" t="s">
        <v>322</v>
      </c>
      <c r="C52">
        <v>230329</v>
      </c>
      <c r="D52" t="s">
        <v>322</v>
      </c>
      <c r="E52" t="s">
        <v>323</v>
      </c>
      <c r="F52" s="177">
        <v>52</v>
      </c>
    </row>
    <row r="53" spans="1:6">
      <c r="A53" s="177">
        <v>53</v>
      </c>
      <c r="B53" t="s">
        <v>281</v>
      </c>
      <c r="C53">
        <v>230338</v>
      </c>
      <c r="D53" t="s">
        <v>281</v>
      </c>
      <c r="E53" t="s">
        <v>282</v>
      </c>
      <c r="F53" s="177">
        <v>53</v>
      </c>
    </row>
    <row r="54" spans="1:6">
      <c r="A54" s="177">
        <v>54</v>
      </c>
      <c r="B54" t="s">
        <v>292</v>
      </c>
      <c r="C54">
        <v>230340</v>
      </c>
      <c r="D54" t="s">
        <v>292</v>
      </c>
      <c r="E54" t="s">
        <v>293</v>
      </c>
      <c r="F54" s="177">
        <v>54</v>
      </c>
    </row>
    <row r="55" spans="1:6">
      <c r="A55" s="177">
        <v>55</v>
      </c>
      <c r="B55" t="s">
        <v>336</v>
      </c>
      <c r="C55">
        <v>230346</v>
      </c>
      <c r="D55" t="s">
        <v>336</v>
      </c>
      <c r="E55" t="s">
        <v>337</v>
      </c>
      <c r="F55" s="177">
        <v>55</v>
      </c>
    </row>
    <row r="56" spans="1:6">
      <c r="A56" s="177">
        <v>56</v>
      </c>
      <c r="B56" t="s">
        <v>386</v>
      </c>
      <c r="C56">
        <v>230353</v>
      </c>
      <c r="D56" t="s">
        <v>386</v>
      </c>
      <c r="E56" t="s">
        <v>387</v>
      </c>
      <c r="F56" s="177">
        <v>56</v>
      </c>
    </row>
    <row r="57" spans="1:6">
      <c r="A57" s="177">
        <v>57</v>
      </c>
      <c r="B57" t="s">
        <v>318</v>
      </c>
      <c r="C57">
        <v>230354</v>
      </c>
      <c r="D57" t="s">
        <v>318</v>
      </c>
      <c r="E57" t="s">
        <v>319</v>
      </c>
      <c r="F57" s="177">
        <v>57</v>
      </c>
    </row>
    <row r="58" spans="1:6">
      <c r="A58" s="177">
        <v>58</v>
      </c>
      <c r="B58" t="s">
        <v>263</v>
      </c>
      <c r="C58">
        <v>230355</v>
      </c>
      <c r="D58" t="s">
        <v>263</v>
      </c>
      <c r="E58" t="s">
        <v>264</v>
      </c>
      <c r="F58" s="177">
        <v>58</v>
      </c>
    </row>
    <row r="59" spans="1:6">
      <c r="A59" s="177">
        <v>59</v>
      </c>
      <c r="B59" t="s">
        <v>404</v>
      </c>
      <c r="C59">
        <v>230356</v>
      </c>
      <c r="D59" t="s">
        <v>404</v>
      </c>
      <c r="E59" t="s">
        <v>405</v>
      </c>
      <c r="F59" s="177">
        <v>59</v>
      </c>
    </row>
    <row r="60" spans="1:6">
      <c r="A60" s="177">
        <v>60</v>
      </c>
      <c r="B60" t="s">
        <v>400</v>
      </c>
      <c r="C60">
        <v>230365</v>
      </c>
      <c r="D60" t="s">
        <v>400</v>
      </c>
      <c r="E60" t="s">
        <v>401</v>
      </c>
      <c r="F60" s="177">
        <v>60</v>
      </c>
    </row>
    <row r="61" spans="1:6">
      <c r="A61" s="177">
        <v>61</v>
      </c>
      <c r="B61" t="s">
        <v>239</v>
      </c>
      <c r="C61">
        <v>230366</v>
      </c>
      <c r="D61" t="s">
        <v>239</v>
      </c>
      <c r="E61" t="s">
        <v>240</v>
      </c>
      <c r="F61" s="177">
        <v>61</v>
      </c>
    </row>
    <row r="62" spans="1:6">
      <c r="A62" s="177">
        <v>62</v>
      </c>
      <c r="B62" t="s">
        <v>308</v>
      </c>
      <c r="C62">
        <v>230368</v>
      </c>
      <c r="D62" t="s">
        <v>308</v>
      </c>
      <c r="E62" t="s">
        <v>309</v>
      </c>
      <c r="F62" s="177">
        <v>62</v>
      </c>
    </row>
    <row r="63" spans="1:6">
      <c r="A63" s="177">
        <v>63</v>
      </c>
      <c r="B63" t="s">
        <v>265</v>
      </c>
      <c r="C63">
        <v>230372</v>
      </c>
      <c r="D63" t="s">
        <v>265</v>
      </c>
      <c r="E63" t="s">
        <v>266</v>
      </c>
      <c r="F63" s="177">
        <v>63</v>
      </c>
    </row>
    <row r="64" spans="1:6">
      <c r="A64" s="177">
        <v>64</v>
      </c>
      <c r="B64" t="s">
        <v>346</v>
      </c>
      <c r="C64">
        <v>230374</v>
      </c>
      <c r="D64" t="s">
        <v>346</v>
      </c>
      <c r="E64" t="s">
        <v>347</v>
      </c>
      <c r="F64" s="177">
        <v>64</v>
      </c>
    </row>
    <row r="65" spans="1:6">
      <c r="A65" s="177">
        <v>65</v>
      </c>
      <c r="B65" t="s">
        <v>277</v>
      </c>
      <c r="C65">
        <v>230384</v>
      </c>
      <c r="D65" t="s">
        <v>277</v>
      </c>
      <c r="E65" t="s">
        <v>278</v>
      </c>
      <c r="F65" s="177">
        <v>65</v>
      </c>
    </row>
    <row r="66" spans="1:6">
      <c r="A66" s="177">
        <v>66</v>
      </c>
      <c r="B66" t="s">
        <v>358</v>
      </c>
      <c r="C66">
        <v>230385</v>
      </c>
      <c r="D66" t="s">
        <v>358</v>
      </c>
      <c r="E66" t="s">
        <v>359</v>
      </c>
      <c r="F66" s="177">
        <v>66</v>
      </c>
    </row>
    <row r="67" spans="1:6">
      <c r="A67" s="177">
        <v>67</v>
      </c>
      <c r="B67" t="s">
        <v>350</v>
      </c>
      <c r="C67">
        <v>230388</v>
      </c>
      <c r="D67" t="s">
        <v>350</v>
      </c>
      <c r="E67" t="s">
        <v>351</v>
      </c>
      <c r="F67" s="177">
        <v>67</v>
      </c>
    </row>
    <row r="68" spans="1:6">
      <c r="A68" s="177">
        <v>68</v>
      </c>
      <c r="B68" t="s">
        <v>410</v>
      </c>
      <c r="C68">
        <v>230390</v>
      </c>
      <c r="D68" t="s">
        <v>410</v>
      </c>
      <c r="E68" t="s">
        <v>411</v>
      </c>
      <c r="F68" s="177">
        <v>68</v>
      </c>
    </row>
    <row r="69" spans="1:6">
      <c r="A69" s="177">
        <v>69</v>
      </c>
      <c r="B69" t="s">
        <v>378</v>
      </c>
      <c r="C69">
        <v>230393</v>
      </c>
      <c r="D69" t="s">
        <v>378</v>
      </c>
      <c r="E69" t="s">
        <v>379</v>
      </c>
      <c r="F69" s="177">
        <v>69</v>
      </c>
    </row>
    <row r="70" spans="1:6">
      <c r="A70" s="177">
        <v>70</v>
      </c>
      <c r="B70" t="s">
        <v>271</v>
      </c>
      <c r="C70">
        <v>230394</v>
      </c>
      <c r="D70" t="s">
        <v>271</v>
      </c>
      <c r="E70" t="s">
        <v>272</v>
      </c>
      <c r="F70" s="177">
        <v>70</v>
      </c>
    </row>
    <row r="71" spans="1:6">
      <c r="A71" s="177">
        <v>71</v>
      </c>
      <c r="B71" t="s">
        <v>392</v>
      </c>
      <c r="C71">
        <v>230397</v>
      </c>
      <c r="D71" t="s">
        <v>392</v>
      </c>
      <c r="E71" t="s">
        <v>393</v>
      </c>
      <c r="F71" s="177">
        <v>71</v>
      </c>
    </row>
    <row r="72" spans="1:6">
      <c r="A72" s="177">
        <v>72</v>
      </c>
      <c r="B72" t="s">
        <v>380</v>
      </c>
      <c r="C72">
        <v>230398</v>
      </c>
      <c r="D72" t="s">
        <v>380</v>
      </c>
      <c r="E72" t="s">
        <v>381</v>
      </c>
      <c r="F72" s="177">
        <v>72</v>
      </c>
    </row>
    <row r="73" spans="1:6">
      <c r="A73" s="177">
        <v>73</v>
      </c>
      <c r="B73" t="s">
        <v>408</v>
      </c>
      <c r="C73">
        <v>230399</v>
      </c>
      <c r="D73" t="s">
        <v>408</v>
      </c>
      <c r="E73" t="s">
        <v>409</v>
      </c>
      <c r="F73" s="177">
        <v>73</v>
      </c>
    </row>
    <row r="74" spans="1:6">
      <c r="A74" s="177">
        <v>74</v>
      </c>
      <c r="B74" t="s">
        <v>247</v>
      </c>
      <c r="C74">
        <v>230403</v>
      </c>
      <c r="D74" t="s">
        <v>247</v>
      </c>
      <c r="E74" t="s">
        <v>248</v>
      </c>
      <c r="F74" s="177">
        <v>74</v>
      </c>
    </row>
    <row r="75" spans="1:6">
      <c r="A75" s="177">
        <v>75</v>
      </c>
      <c r="B75" t="s">
        <v>348</v>
      </c>
      <c r="C75">
        <v>230406</v>
      </c>
      <c r="D75" t="s">
        <v>348</v>
      </c>
      <c r="E75" t="s">
        <v>349</v>
      </c>
      <c r="F75" s="177">
        <v>75</v>
      </c>
    </row>
    <row r="76" spans="1:6">
      <c r="A76" s="177">
        <v>76</v>
      </c>
      <c r="B76" t="s">
        <v>374</v>
      </c>
      <c r="C76">
        <v>230407</v>
      </c>
      <c r="D76" t="s">
        <v>374</v>
      </c>
      <c r="E76" t="s">
        <v>375</v>
      </c>
      <c r="F76" s="177">
        <v>76</v>
      </c>
    </row>
    <row r="77" spans="1:6">
      <c r="A77" s="177">
        <v>77</v>
      </c>
      <c r="B77" t="s">
        <v>366</v>
      </c>
      <c r="C77">
        <v>230411</v>
      </c>
      <c r="D77" t="s">
        <v>366</v>
      </c>
      <c r="E77" t="s">
        <v>367</v>
      </c>
      <c r="F77" s="177">
        <v>77</v>
      </c>
    </row>
    <row r="78" spans="1:6">
      <c r="A78" s="177">
        <v>78</v>
      </c>
      <c r="B78" t="s">
        <v>362</v>
      </c>
      <c r="C78">
        <v>230413</v>
      </c>
      <c r="D78" t="s">
        <v>362</v>
      </c>
      <c r="E78" t="s">
        <v>363</v>
      </c>
      <c r="F78" s="177">
        <v>78</v>
      </c>
    </row>
    <row r="79" spans="1:6">
      <c r="A79" s="177">
        <v>79</v>
      </c>
      <c r="B79" t="s">
        <v>283</v>
      </c>
      <c r="C79">
        <v>230414</v>
      </c>
      <c r="D79" t="s">
        <v>283</v>
      </c>
      <c r="E79" t="s">
        <v>284</v>
      </c>
      <c r="F79" s="177">
        <v>79</v>
      </c>
    </row>
    <row r="80" spans="1:6">
      <c r="A80" s="177">
        <v>80</v>
      </c>
      <c r="B80" t="s">
        <v>298</v>
      </c>
      <c r="C80">
        <v>230416</v>
      </c>
      <c r="D80" t="s">
        <v>298</v>
      </c>
      <c r="E80" t="s">
        <v>299</v>
      </c>
      <c r="F80" s="177">
        <v>80</v>
      </c>
    </row>
    <row r="81" spans="1:6">
      <c r="A81" s="177">
        <v>81</v>
      </c>
      <c r="B81" t="s">
        <v>267</v>
      </c>
      <c r="C81">
        <v>230424</v>
      </c>
      <c r="D81" t="s">
        <v>267</v>
      </c>
      <c r="E81" t="s">
        <v>268</v>
      </c>
      <c r="F81" s="177">
        <v>81</v>
      </c>
    </row>
    <row r="82" spans="1:6">
      <c r="A82" s="177">
        <v>82</v>
      </c>
      <c r="B82" t="s">
        <v>414</v>
      </c>
      <c r="C82">
        <v>230426</v>
      </c>
      <c r="D82" t="s">
        <v>414</v>
      </c>
      <c r="E82" t="s">
        <v>415</v>
      </c>
      <c r="F82" s="177">
        <v>82</v>
      </c>
    </row>
    <row r="83" spans="1:6">
      <c r="A83" s="177">
        <v>83</v>
      </c>
      <c r="B83" t="s">
        <v>231</v>
      </c>
      <c r="C83">
        <v>230431</v>
      </c>
      <c r="D83" t="s">
        <v>231</v>
      </c>
      <c r="E83" t="s">
        <v>232</v>
      </c>
      <c r="F83" s="177">
        <v>83</v>
      </c>
    </row>
    <row r="84" spans="1:6">
      <c r="A84" s="177">
        <v>84</v>
      </c>
      <c r="B84" t="s">
        <v>285</v>
      </c>
      <c r="C84">
        <v>230435</v>
      </c>
      <c r="D84" t="s">
        <v>285</v>
      </c>
      <c r="E84" t="s">
        <v>285</v>
      </c>
      <c r="F84" s="177">
        <v>84</v>
      </c>
    </row>
    <row r="85" spans="1:6">
      <c r="A85" s="177">
        <v>85</v>
      </c>
      <c r="B85" t="s">
        <v>417</v>
      </c>
      <c r="C85">
        <v>230436</v>
      </c>
      <c r="D85" t="s">
        <v>417</v>
      </c>
      <c r="E85" t="s">
        <v>418</v>
      </c>
      <c r="F85" s="177">
        <v>85</v>
      </c>
    </row>
    <row r="86" spans="1:6">
      <c r="A86" s="177">
        <v>86</v>
      </c>
      <c r="B86" t="s">
        <v>290</v>
      </c>
      <c r="C86">
        <v>230437</v>
      </c>
      <c r="D86" t="s">
        <v>290</v>
      </c>
      <c r="E86" t="s">
        <v>291</v>
      </c>
      <c r="F86" s="177">
        <v>86</v>
      </c>
    </row>
    <row r="87" spans="1:6">
      <c r="A87" s="177">
        <v>87</v>
      </c>
      <c r="B87" t="s">
        <v>306</v>
      </c>
      <c r="C87">
        <v>230438</v>
      </c>
      <c r="D87" t="s">
        <v>306</v>
      </c>
      <c r="E87" t="s">
        <v>307</v>
      </c>
      <c r="F87" s="177">
        <v>87</v>
      </c>
    </row>
    <row r="88" spans="1:6">
      <c r="A88" s="177">
        <v>88</v>
      </c>
      <c r="B88" t="s">
        <v>275</v>
      </c>
      <c r="C88">
        <v>230440</v>
      </c>
      <c r="D88" t="s">
        <v>275</v>
      </c>
      <c r="E88" t="s">
        <v>276</v>
      </c>
      <c r="F88" s="177">
        <v>88</v>
      </c>
    </row>
    <row r="89" spans="1:6">
      <c r="A89" s="177">
        <v>89</v>
      </c>
      <c r="B89" t="s">
        <v>259</v>
      </c>
      <c r="C89">
        <v>230442</v>
      </c>
      <c r="D89" t="s">
        <v>259</v>
      </c>
      <c r="E89" t="s">
        <v>260</v>
      </c>
      <c r="F89" s="177">
        <v>89</v>
      </c>
    </row>
    <row r="90" spans="1:6">
      <c r="A90" s="177">
        <v>90</v>
      </c>
      <c r="B90" t="s">
        <v>412</v>
      </c>
      <c r="C90">
        <v>230448</v>
      </c>
      <c r="D90" t="s">
        <v>412</v>
      </c>
      <c r="E90" t="s">
        <v>413</v>
      </c>
      <c r="F90" s="177">
        <v>90</v>
      </c>
    </row>
    <row r="91" spans="1:6">
      <c r="A91" s="177">
        <v>91</v>
      </c>
      <c r="B91" t="s">
        <v>300</v>
      </c>
      <c r="C91">
        <v>230449</v>
      </c>
      <c r="D91" t="s">
        <v>300</v>
      </c>
      <c r="E91" t="s">
        <v>301</v>
      </c>
      <c r="F91" s="177">
        <v>91</v>
      </c>
    </row>
    <row r="92" spans="1:6">
      <c r="A92" s="177">
        <v>92</v>
      </c>
      <c r="B92" t="s">
        <v>406</v>
      </c>
      <c r="C92">
        <v>230450</v>
      </c>
      <c r="D92" t="s">
        <v>406</v>
      </c>
      <c r="E92" t="s">
        <v>407</v>
      </c>
      <c r="F92" s="177">
        <v>92</v>
      </c>
    </row>
    <row r="93" spans="1:6">
      <c r="A93" s="177">
        <v>93</v>
      </c>
      <c r="B93" t="s">
        <v>396</v>
      </c>
      <c r="C93">
        <v>230453</v>
      </c>
      <c r="D93" t="s">
        <v>396</v>
      </c>
      <c r="E93" t="s">
        <v>397</v>
      </c>
      <c r="F93" s="177">
        <v>93</v>
      </c>
    </row>
    <row r="94" spans="1:6">
      <c r="A94" s="177">
        <v>94</v>
      </c>
      <c r="B94" t="s">
        <v>1031</v>
      </c>
      <c r="C94">
        <v>230455</v>
      </c>
      <c r="D94" t="s">
        <v>1031</v>
      </c>
      <c r="E94" t="s">
        <v>1032</v>
      </c>
      <c r="F94" s="177">
        <v>94</v>
      </c>
    </row>
    <row r="95" spans="1:6">
      <c r="A95" s="177">
        <v>95</v>
      </c>
      <c r="B95" t="s">
        <v>416</v>
      </c>
      <c r="C95">
        <v>230463</v>
      </c>
      <c r="D95" t="s">
        <v>416</v>
      </c>
      <c r="E95" t="s">
        <v>416</v>
      </c>
      <c r="F95" s="177">
        <v>95</v>
      </c>
    </row>
    <row r="96" spans="1:6">
      <c r="A96" s="177">
        <v>96</v>
      </c>
      <c r="B96" t="s">
        <v>419</v>
      </c>
      <c r="C96">
        <v>230464</v>
      </c>
      <c r="D96" t="s">
        <v>419</v>
      </c>
      <c r="E96" t="s">
        <v>419</v>
      </c>
      <c r="F96" s="177">
        <v>96</v>
      </c>
    </row>
    <row r="97" spans="1:6">
      <c r="A97" s="177">
        <v>97</v>
      </c>
      <c r="B97" t="s">
        <v>372</v>
      </c>
      <c r="C97">
        <v>230466</v>
      </c>
      <c r="D97" t="s">
        <v>372</v>
      </c>
      <c r="E97" t="s">
        <v>373</v>
      </c>
      <c r="F97" s="177">
        <v>97</v>
      </c>
    </row>
    <row r="98" spans="1:6">
      <c r="A98" s="177">
        <v>98</v>
      </c>
      <c r="B98" t="s">
        <v>334</v>
      </c>
      <c r="C98">
        <v>230467</v>
      </c>
      <c r="D98" t="s">
        <v>334</v>
      </c>
      <c r="E98" t="s">
        <v>335</v>
      </c>
      <c r="F98" s="177">
        <v>98</v>
      </c>
    </row>
    <row r="99" spans="1:6">
      <c r="A99" s="177">
        <v>99</v>
      </c>
      <c r="B99" t="s">
        <v>1033</v>
      </c>
      <c r="C99">
        <v>230468</v>
      </c>
      <c r="D99" t="s">
        <v>1033</v>
      </c>
      <c r="E99" t="s">
        <v>1034</v>
      </c>
      <c r="F99" s="177">
        <v>99</v>
      </c>
    </row>
    <row r="100" spans="1:6">
      <c r="A100" s="177">
        <v>100</v>
      </c>
      <c r="B100" t="s">
        <v>1035</v>
      </c>
      <c r="C100">
        <v>230477</v>
      </c>
      <c r="D100" t="s">
        <v>1035</v>
      </c>
      <c r="E100" t="s">
        <v>1036</v>
      </c>
      <c r="F100" s="177">
        <v>100</v>
      </c>
    </row>
    <row r="101" spans="1:6">
      <c r="A101" s="177">
        <v>101</v>
      </c>
      <c r="B101" t="s">
        <v>1037</v>
      </c>
      <c r="C101">
        <v>230962</v>
      </c>
      <c r="D101" t="s">
        <v>1037</v>
      </c>
      <c r="E101" t="s">
        <v>1038</v>
      </c>
      <c r="F101" s="177">
        <v>101</v>
      </c>
    </row>
    <row r="102" spans="1:6">
      <c r="A102" s="177">
        <v>102</v>
      </c>
      <c r="B102" t="s">
        <v>645</v>
      </c>
      <c r="C102">
        <v>233101</v>
      </c>
      <c r="D102" t="s">
        <v>645</v>
      </c>
      <c r="E102" t="s">
        <v>646</v>
      </c>
      <c r="F102" s="177">
        <v>102</v>
      </c>
    </row>
    <row r="103" spans="1:6">
      <c r="A103" s="177">
        <v>103</v>
      </c>
      <c r="B103" t="s">
        <v>647</v>
      </c>
      <c r="C103">
        <v>233102</v>
      </c>
      <c r="D103" t="s">
        <v>647</v>
      </c>
      <c r="E103" t="s">
        <v>648</v>
      </c>
      <c r="F103" s="177">
        <v>103</v>
      </c>
    </row>
    <row r="104" spans="1:6">
      <c r="A104" s="177">
        <v>104</v>
      </c>
      <c r="B104" t="s">
        <v>649</v>
      </c>
      <c r="C104">
        <v>233103</v>
      </c>
      <c r="D104" t="s">
        <v>649</v>
      </c>
      <c r="E104" t="s">
        <v>650</v>
      </c>
      <c r="F104" s="177">
        <v>104</v>
      </c>
    </row>
    <row r="105" spans="1:6">
      <c r="A105" s="177">
        <v>105</v>
      </c>
      <c r="B105" t="s">
        <v>651</v>
      </c>
      <c r="C105">
        <v>233104</v>
      </c>
      <c r="D105" t="s">
        <v>651</v>
      </c>
      <c r="E105" t="s">
        <v>652</v>
      </c>
      <c r="F105" s="177">
        <v>105</v>
      </c>
    </row>
    <row r="106" spans="1:6">
      <c r="A106" s="177">
        <v>106</v>
      </c>
      <c r="B106" t="s">
        <v>653</v>
      </c>
      <c r="C106">
        <v>233105</v>
      </c>
      <c r="D106" t="s">
        <v>653</v>
      </c>
      <c r="E106" t="s">
        <v>654</v>
      </c>
      <c r="F106" s="177">
        <v>106</v>
      </c>
    </row>
    <row r="107" spans="1:6">
      <c r="A107" s="177">
        <v>107</v>
      </c>
      <c r="B107" t="s">
        <v>655</v>
      </c>
      <c r="C107">
        <v>233106</v>
      </c>
      <c r="D107" t="s">
        <v>655</v>
      </c>
      <c r="E107" t="s">
        <v>656</v>
      </c>
      <c r="F107" s="177">
        <v>107</v>
      </c>
    </row>
    <row r="108" spans="1:6">
      <c r="A108" s="177">
        <v>108</v>
      </c>
      <c r="B108" t="s">
        <v>657</v>
      </c>
      <c r="C108">
        <v>233107</v>
      </c>
      <c r="D108" t="s">
        <v>657</v>
      </c>
      <c r="E108" t="s">
        <v>658</v>
      </c>
      <c r="F108" s="177">
        <v>108</v>
      </c>
    </row>
    <row r="109" spans="1:6">
      <c r="A109" s="177">
        <v>109</v>
      </c>
      <c r="B109" t="s">
        <v>659</v>
      </c>
      <c r="C109">
        <v>233108</v>
      </c>
      <c r="D109" t="s">
        <v>659</v>
      </c>
      <c r="E109" t="s">
        <v>660</v>
      </c>
      <c r="F109" s="177">
        <v>109</v>
      </c>
    </row>
    <row r="110" spans="1:6">
      <c r="A110" s="177">
        <v>110</v>
      </c>
      <c r="B110" t="s">
        <v>661</v>
      </c>
      <c r="C110">
        <v>233109</v>
      </c>
      <c r="D110" t="s">
        <v>661</v>
      </c>
      <c r="E110" t="s">
        <v>662</v>
      </c>
      <c r="F110" s="177">
        <v>110</v>
      </c>
    </row>
    <row r="111" spans="1:6">
      <c r="A111" s="177">
        <v>111</v>
      </c>
      <c r="B111" t="s">
        <v>663</v>
      </c>
      <c r="C111">
        <v>233110</v>
      </c>
      <c r="D111" t="s">
        <v>663</v>
      </c>
      <c r="E111" t="s">
        <v>664</v>
      </c>
      <c r="F111" s="177">
        <v>111</v>
      </c>
    </row>
    <row r="112" spans="1:6">
      <c r="A112" s="177">
        <v>112</v>
      </c>
      <c r="B112" t="s">
        <v>665</v>
      </c>
      <c r="C112">
        <v>233111</v>
      </c>
      <c r="D112" t="s">
        <v>665</v>
      </c>
      <c r="E112" t="s">
        <v>666</v>
      </c>
      <c r="F112" s="177">
        <v>112</v>
      </c>
    </row>
    <row r="113" spans="1:6">
      <c r="A113" s="177">
        <v>113</v>
      </c>
      <c r="B113" t="s">
        <v>667</v>
      </c>
      <c r="C113">
        <v>233112</v>
      </c>
      <c r="D113" t="s">
        <v>667</v>
      </c>
      <c r="E113" t="s">
        <v>668</v>
      </c>
      <c r="F113" s="177">
        <v>113</v>
      </c>
    </row>
    <row r="114" spans="1:6">
      <c r="A114" s="177">
        <v>114</v>
      </c>
      <c r="B114" t="s">
        <v>669</v>
      </c>
      <c r="C114">
        <v>233113</v>
      </c>
      <c r="D114" t="s">
        <v>669</v>
      </c>
      <c r="E114" t="s">
        <v>670</v>
      </c>
      <c r="F114" s="177">
        <v>114</v>
      </c>
    </row>
    <row r="115" spans="1:6">
      <c r="A115" s="177">
        <v>115</v>
      </c>
      <c r="B115" t="s">
        <v>671</v>
      </c>
      <c r="C115">
        <v>233114</v>
      </c>
      <c r="D115" t="s">
        <v>671</v>
      </c>
      <c r="E115" t="s">
        <v>672</v>
      </c>
      <c r="F115" s="177">
        <v>115</v>
      </c>
    </row>
    <row r="116" spans="1:6">
      <c r="A116" s="177">
        <v>116</v>
      </c>
      <c r="B116" t="s">
        <v>673</v>
      </c>
      <c r="C116">
        <v>233115</v>
      </c>
      <c r="D116" t="s">
        <v>673</v>
      </c>
      <c r="E116" t="s">
        <v>674</v>
      </c>
      <c r="F116" s="177">
        <v>116</v>
      </c>
    </row>
    <row r="117" spans="1:6">
      <c r="A117" s="177">
        <v>117</v>
      </c>
      <c r="B117" t="s">
        <v>675</v>
      </c>
      <c r="C117">
        <v>233116</v>
      </c>
      <c r="D117" t="s">
        <v>675</v>
      </c>
      <c r="E117" t="s">
        <v>676</v>
      </c>
      <c r="F117" s="177">
        <v>117</v>
      </c>
    </row>
    <row r="118" spans="1:6">
      <c r="A118" s="177">
        <v>118</v>
      </c>
      <c r="B118" t="s">
        <v>677</v>
      </c>
      <c r="C118">
        <v>233117</v>
      </c>
      <c r="D118" t="s">
        <v>677</v>
      </c>
      <c r="E118" t="s">
        <v>678</v>
      </c>
      <c r="F118" s="177">
        <v>118</v>
      </c>
    </row>
    <row r="119" spans="1:6">
      <c r="A119" s="177">
        <v>119</v>
      </c>
      <c r="B119" t="s">
        <v>679</v>
      </c>
      <c r="C119">
        <v>233118</v>
      </c>
      <c r="D119" t="s">
        <v>679</v>
      </c>
      <c r="E119" t="s">
        <v>680</v>
      </c>
      <c r="F119" s="177">
        <v>119</v>
      </c>
    </row>
    <row r="120" spans="1:6">
      <c r="A120" s="177">
        <v>120</v>
      </c>
      <c r="B120" t="s">
        <v>1039</v>
      </c>
      <c r="C120">
        <v>233119</v>
      </c>
      <c r="D120" t="s">
        <v>1039</v>
      </c>
      <c r="E120" t="s">
        <v>1040</v>
      </c>
      <c r="F120" s="177">
        <v>120</v>
      </c>
    </row>
    <row r="121" spans="1:6">
      <c r="A121" s="177">
        <v>121</v>
      </c>
      <c r="B121" t="s">
        <v>681</v>
      </c>
      <c r="C121">
        <v>233124</v>
      </c>
      <c r="D121" t="s">
        <v>681</v>
      </c>
      <c r="E121" t="s">
        <v>682</v>
      </c>
      <c r="F121" s="177">
        <v>121</v>
      </c>
    </row>
    <row r="122" spans="1:6">
      <c r="A122" s="177">
        <v>122</v>
      </c>
      <c r="B122" t="s">
        <v>683</v>
      </c>
      <c r="C122">
        <v>233125</v>
      </c>
      <c r="D122" t="s">
        <v>683</v>
      </c>
      <c r="E122" t="s">
        <v>684</v>
      </c>
      <c r="F122" s="177">
        <v>122</v>
      </c>
    </row>
    <row r="123" spans="1:6">
      <c r="A123" s="177">
        <v>123</v>
      </c>
      <c r="B123" t="s">
        <v>685</v>
      </c>
      <c r="C123">
        <v>233126</v>
      </c>
      <c r="D123" t="s">
        <v>685</v>
      </c>
      <c r="E123" t="s">
        <v>686</v>
      </c>
      <c r="F123" s="177">
        <v>123</v>
      </c>
    </row>
    <row r="124" spans="1:6">
      <c r="A124" s="177">
        <v>124</v>
      </c>
      <c r="B124" t="s">
        <v>687</v>
      </c>
      <c r="C124">
        <v>233127</v>
      </c>
      <c r="D124" t="s">
        <v>687</v>
      </c>
      <c r="E124" t="s">
        <v>688</v>
      </c>
      <c r="F124" s="177">
        <v>124</v>
      </c>
    </row>
    <row r="125" spans="1:6">
      <c r="A125" s="177">
        <v>125</v>
      </c>
      <c r="B125" t="s">
        <v>689</v>
      </c>
      <c r="C125">
        <v>233128</v>
      </c>
      <c r="D125" t="s">
        <v>689</v>
      </c>
      <c r="E125" t="s">
        <v>690</v>
      </c>
      <c r="F125" s="177">
        <v>125</v>
      </c>
    </row>
    <row r="126" spans="1:6">
      <c r="A126" s="177">
        <v>126</v>
      </c>
      <c r="B126" t="s">
        <v>691</v>
      </c>
      <c r="C126">
        <v>233129</v>
      </c>
      <c r="D126" t="s">
        <v>691</v>
      </c>
      <c r="E126" t="s">
        <v>692</v>
      </c>
      <c r="F126" s="177">
        <v>126</v>
      </c>
    </row>
    <row r="127" spans="1:6">
      <c r="A127" s="177">
        <v>127</v>
      </c>
      <c r="B127" t="s">
        <v>693</v>
      </c>
      <c r="C127">
        <v>233130</v>
      </c>
      <c r="D127" t="s">
        <v>693</v>
      </c>
      <c r="E127" t="s">
        <v>694</v>
      </c>
      <c r="F127" s="177">
        <v>127</v>
      </c>
    </row>
    <row r="128" spans="1:6">
      <c r="A128" s="177">
        <v>128</v>
      </c>
      <c r="B128" t="s">
        <v>695</v>
      </c>
      <c r="C128">
        <v>233133</v>
      </c>
      <c r="D128" t="s">
        <v>695</v>
      </c>
      <c r="E128" t="s">
        <v>696</v>
      </c>
      <c r="F128" s="177">
        <v>128</v>
      </c>
    </row>
    <row r="129" spans="1:6">
      <c r="A129" s="177">
        <v>129</v>
      </c>
      <c r="B129" t="s">
        <v>697</v>
      </c>
      <c r="C129">
        <v>233159</v>
      </c>
      <c r="D129" t="s">
        <v>697</v>
      </c>
      <c r="E129" t="s">
        <v>698</v>
      </c>
      <c r="F129" s="177">
        <v>129</v>
      </c>
    </row>
    <row r="130" spans="1:6">
      <c r="A130" s="177">
        <v>130</v>
      </c>
      <c r="B130" t="s">
        <v>699</v>
      </c>
      <c r="C130">
        <v>233160</v>
      </c>
      <c r="D130" t="s">
        <v>699</v>
      </c>
      <c r="E130" t="s">
        <v>700</v>
      </c>
      <c r="F130" s="177">
        <v>130</v>
      </c>
    </row>
    <row r="131" spans="1:6">
      <c r="A131" s="177">
        <v>131</v>
      </c>
      <c r="B131" t="s">
        <v>701</v>
      </c>
      <c r="C131">
        <v>233161</v>
      </c>
      <c r="D131" t="s">
        <v>701</v>
      </c>
      <c r="E131" t="s">
        <v>702</v>
      </c>
      <c r="F131" s="177">
        <v>131</v>
      </c>
    </row>
    <row r="132" spans="1:6">
      <c r="A132" s="177">
        <v>132</v>
      </c>
      <c r="B132" t="s">
        <v>703</v>
      </c>
      <c r="C132">
        <v>233162</v>
      </c>
      <c r="D132" t="s">
        <v>703</v>
      </c>
      <c r="E132" t="s">
        <v>704</v>
      </c>
      <c r="F132" s="177">
        <v>132</v>
      </c>
    </row>
    <row r="133" spans="1:6">
      <c r="A133" s="177">
        <v>133</v>
      </c>
      <c r="B133" t="s">
        <v>705</v>
      </c>
      <c r="C133">
        <v>233163</v>
      </c>
      <c r="D133" t="s">
        <v>705</v>
      </c>
      <c r="E133" t="s">
        <v>706</v>
      </c>
      <c r="F133" s="177">
        <v>133</v>
      </c>
    </row>
    <row r="134" spans="1:6">
      <c r="A134" s="177">
        <v>134</v>
      </c>
      <c r="B134" t="s">
        <v>707</v>
      </c>
      <c r="C134">
        <v>233165</v>
      </c>
      <c r="D134" t="s">
        <v>707</v>
      </c>
      <c r="E134" t="s">
        <v>708</v>
      </c>
      <c r="F134" s="177">
        <v>134</v>
      </c>
    </row>
    <row r="135" spans="1:6">
      <c r="A135" s="177">
        <v>135</v>
      </c>
      <c r="B135" t="s">
        <v>709</v>
      </c>
      <c r="C135">
        <v>233166</v>
      </c>
      <c r="D135" t="s">
        <v>709</v>
      </c>
      <c r="E135" t="s">
        <v>710</v>
      </c>
      <c r="F135" s="177">
        <v>135</v>
      </c>
    </row>
    <row r="136" spans="1:6">
      <c r="A136" s="177">
        <v>136</v>
      </c>
      <c r="B136" t="s">
        <v>711</v>
      </c>
      <c r="C136">
        <v>233167</v>
      </c>
      <c r="D136" t="s">
        <v>711</v>
      </c>
      <c r="E136" t="s">
        <v>712</v>
      </c>
      <c r="F136" s="177">
        <v>136</v>
      </c>
    </row>
    <row r="137" spans="1:6">
      <c r="A137" s="177">
        <v>137</v>
      </c>
      <c r="B137" t="s">
        <v>713</v>
      </c>
      <c r="C137">
        <v>233168</v>
      </c>
      <c r="D137" t="s">
        <v>713</v>
      </c>
      <c r="E137" t="s">
        <v>714</v>
      </c>
      <c r="F137" s="177">
        <v>137</v>
      </c>
    </row>
    <row r="138" spans="1:6">
      <c r="A138" s="177">
        <v>138</v>
      </c>
      <c r="B138" t="s">
        <v>715</v>
      </c>
      <c r="C138">
        <v>233169</v>
      </c>
      <c r="D138" t="s">
        <v>715</v>
      </c>
      <c r="E138" t="s">
        <v>716</v>
      </c>
      <c r="F138" s="177">
        <v>138</v>
      </c>
    </row>
    <row r="139" spans="1:6">
      <c r="A139" s="177">
        <v>139</v>
      </c>
      <c r="B139" t="s">
        <v>717</v>
      </c>
      <c r="C139">
        <v>233172</v>
      </c>
      <c r="D139" t="s">
        <v>717</v>
      </c>
      <c r="E139" t="s">
        <v>718</v>
      </c>
      <c r="F139" s="177">
        <v>139</v>
      </c>
    </row>
    <row r="140" spans="1:6">
      <c r="A140" s="177">
        <v>140</v>
      </c>
      <c r="B140" t="s">
        <v>719</v>
      </c>
      <c r="C140">
        <v>233226</v>
      </c>
      <c r="D140" t="s">
        <v>719</v>
      </c>
      <c r="E140" t="s">
        <v>720</v>
      </c>
      <c r="F140" s="177">
        <v>140</v>
      </c>
    </row>
    <row r="141" spans="1:6">
      <c r="A141" s="177">
        <v>141</v>
      </c>
      <c r="B141" t="s">
        <v>721</v>
      </c>
      <c r="C141">
        <v>233228</v>
      </c>
      <c r="D141" t="s">
        <v>721</v>
      </c>
      <c r="E141" t="s">
        <v>722</v>
      </c>
      <c r="F141" s="177">
        <v>141</v>
      </c>
    </row>
    <row r="142" spans="1:6">
      <c r="A142" s="177">
        <v>142</v>
      </c>
      <c r="B142" t="s">
        <v>723</v>
      </c>
      <c r="C142">
        <v>233230</v>
      </c>
      <c r="D142" t="s">
        <v>723</v>
      </c>
      <c r="E142" t="s">
        <v>724</v>
      </c>
      <c r="F142" s="177">
        <v>142</v>
      </c>
    </row>
    <row r="143" spans="1:6">
      <c r="A143" s="177">
        <v>143</v>
      </c>
      <c r="B143" t="s">
        <v>725</v>
      </c>
      <c r="C143">
        <v>233231</v>
      </c>
      <c r="D143" t="s">
        <v>725</v>
      </c>
      <c r="E143" t="s">
        <v>726</v>
      </c>
      <c r="F143" s="177">
        <v>143</v>
      </c>
    </row>
    <row r="144" spans="1:6">
      <c r="A144" s="177">
        <v>144</v>
      </c>
      <c r="B144" t="s">
        <v>727</v>
      </c>
      <c r="C144">
        <v>233232</v>
      </c>
      <c r="D144" t="s">
        <v>727</v>
      </c>
      <c r="E144" t="s">
        <v>728</v>
      </c>
      <c r="F144" s="177">
        <v>144</v>
      </c>
    </row>
    <row r="145" spans="1:6">
      <c r="A145" s="177">
        <v>145</v>
      </c>
      <c r="B145" t="s">
        <v>729</v>
      </c>
      <c r="C145">
        <v>233233</v>
      </c>
      <c r="D145" t="s">
        <v>729</v>
      </c>
      <c r="E145" t="s">
        <v>730</v>
      </c>
      <c r="F145" s="177">
        <v>145</v>
      </c>
    </row>
    <row r="146" spans="1:6">
      <c r="A146" s="177">
        <v>146</v>
      </c>
      <c r="B146" t="s">
        <v>731</v>
      </c>
      <c r="C146">
        <v>233234</v>
      </c>
      <c r="D146" t="s">
        <v>731</v>
      </c>
      <c r="E146" t="s">
        <v>732</v>
      </c>
      <c r="F146" s="177">
        <v>146</v>
      </c>
    </row>
    <row r="147" spans="1:6">
      <c r="A147" s="177">
        <v>147</v>
      </c>
      <c r="B147" t="s">
        <v>733</v>
      </c>
      <c r="C147">
        <v>233235</v>
      </c>
      <c r="D147" t="s">
        <v>733</v>
      </c>
      <c r="E147" t="s">
        <v>734</v>
      </c>
      <c r="F147" s="177">
        <v>147</v>
      </c>
    </row>
    <row r="148" spans="1:6">
      <c r="A148" s="177">
        <v>148</v>
      </c>
      <c r="B148" t="s">
        <v>735</v>
      </c>
      <c r="C148">
        <v>233236</v>
      </c>
      <c r="D148" t="s">
        <v>735</v>
      </c>
      <c r="E148" t="s">
        <v>736</v>
      </c>
      <c r="F148" s="177">
        <v>148</v>
      </c>
    </row>
    <row r="149" spans="1:6">
      <c r="A149" s="177">
        <v>149</v>
      </c>
      <c r="B149" t="s">
        <v>737</v>
      </c>
      <c r="C149">
        <v>233237</v>
      </c>
      <c r="D149" t="s">
        <v>737</v>
      </c>
      <c r="E149" t="s">
        <v>738</v>
      </c>
      <c r="F149" s="177">
        <v>149</v>
      </c>
    </row>
    <row r="150" spans="1:6">
      <c r="A150" s="177">
        <v>150</v>
      </c>
      <c r="B150" t="s">
        <v>739</v>
      </c>
      <c r="C150">
        <v>233238</v>
      </c>
      <c r="D150" t="s">
        <v>739</v>
      </c>
      <c r="E150" t="s">
        <v>740</v>
      </c>
      <c r="F150" s="177">
        <v>150</v>
      </c>
    </row>
    <row r="151" spans="1:6">
      <c r="A151" s="177">
        <v>151</v>
      </c>
      <c r="B151" t="s">
        <v>741</v>
      </c>
      <c r="C151">
        <v>233239</v>
      </c>
      <c r="D151" t="s">
        <v>741</v>
      </c>
      <c r="E151" t="s">
        <v>742</v>
      </c>
      <c r="F151" s="177">
        <v>151</v>
      </c>
    </row>
    <row r="152" spans="1:6">
      <c r="A152" s="177">
        <v>152</v>
      </c>
      <c r="B152" t="s">
        <v>743</v>
      </c>
      <c r="C152">
        <v>233243</v>
      </c>
      <c r="D152" t="s">
        <v>743</v>
      </c>
      <c r="E152" t="s">
        <v>744</v>
      </c>
      <c r="F152" s="177">
        <v>152</v>
      </c>
    </row>
    <row r="153" spans="1:6">
      <c r="A153" s="177">
        <v>153</v>
      </c>
      <c r="B153" t="s">
        <v>745</v>
      </c>
      <c r="C153">
        <v>233244</v>
      </c>
      <c r="D153" t="s">
        <v>745</v>
      </c>
      <c r="E153" t="s">
        <v>746</v>
      </c>
      <c r="F153" s="177">
        <v>153</v>
      </c>
    </row>
    <row r="154" spans="1:6">
      <c r="A154" s="177">
        <v>154</v>
      </c>
      <c r="B154" t="s">
        <v>747</v>
      </c>
      <c r="C154">
        <v>233245</v>
      </c>
      <c r="D154" t="s">
        <v>747</v>
      </c>
      <c r="E154" t="s">
        <v>748</v>
      </c>
      <c r="F154" s="177">
        <v>154</v>
      </c>
    </row>
    <row r="155" spans="1:6">
      <c r="A155" s="177">
        <v>155</v>
      </c>
      <c r="B155" t="s">
        <v>749</v>
      </c>
      <c r="C155">
        <v>233246</v>
      </c>
      <c r="D155" t="s">
        <v>749</v>
      </c>
      <c r="E155" t="s">
        <v>750</v>
      </c>
      <c r="F155" s="177">
        <v>155</v>
      </c>
    </row>
    <row r="156" spans="1:6">
      <c r="A156" s="177">
        <v>156</v>
      </c>
      <c r="B156" t="s">
        <v>751</v>
      </c>
      <c r="C156">
        <v>233247</v>
      </c>
      <c r="D156" t="s">
        <v>751</v>
      </c>
      <c r="E156" t="s">
        <v>752</v>
      </c>
      <c r="F156" s="177">
        <v>156</v>
      </c>
    </row>
    <row r="157" spans="1:6">
      <c r="A157" s="177">
        <v>157</v>
      </c>
      <c r="B157" t="s">
        <v>753</v>
      </c>
      <c r="C157">
        <v>233255</v>
      </c>
      <c r="D157" t="s">
        <v>753</v>
      </c>
      <c r="E157" t="s">
        <v>754</v>
      </c>
      <c r="F157" s="177">
        <v>157</v>
      </c>
    </row>
    <row r="158" spans="1:6">
      <c r="A158" s="177">
        <v>158</v>
      </c>
      <c r="B158" t="s">
        <v>755</v>
      </c>
      <c r="C158">
        <v>233257</v>
      </c>
      <c r="D158" t="s">
        <v>755</v>
      </c>
      <c r="E158" t="s">
        <v>756</v>
      </c>
      <c r="F158" s="177">
        <v>158</v>
      </c>
    </row>
    <row r="159" spans="1:6">
      <c r="A159" s="177">
        <v>159</v>
      </c>
      <c r="B159" t="s">
        <v>757</v>
      </c>
      <c r="C159">
        <v>233261</v>
      </c>
      <c r="D159" t="s">
        <v>757</v>
      </c>
      <c r="E159" t="s">
        <v>758</v>
      </c>
      <c r="F159" s="177">
        <v>159</v>
      </c>
    </row>
    <row r="160" spans="1:6">
      <c r="A160" s="177">
        <v>160</v>
      </c>
      <c r="B160" t="s">
        <v>759</v>
      </c>
      <c r="C160">
        <v>233262</v>
      </c>
      <c r="D160" t="s">
        <v>759</v>
      </c>
      <c r="E160" t="s">
        <v>760</v>
      </c>
      <c r="F160" s="177">
        <v>160</v>
      </c>
    </row>
    <row r="161" spans="1:6">
      <c r="A161" s="177">
        <v>161</v>
      </c>
      <c r="B161" t="s">
        <v>761</v>
      </c>
      <c r="C161">
        <v>233263</v>
      </c>
      <c r="D161" t="s">
        <v>761</v>
      </c>
      <c r="E161" t="s">
        <v>762</v>
      </c>
      <c r="F161" s="177">
        <v>161</v>
      </c>
    </row>
    <row r="162" spans="1:6">
      <c r="A162" s="177">
        <v>162</v>
      </c>
      <c r="B162" t="s">
        <v>763</v>
      </c>
      <c r="C162">
        <v>233266</v>
      </c>
      <c r="D162" t="s">
        <v>763</v>
      </c>
      <c r="E162" t="s">
        <v>764</v>
      </c>
      <c r="F162" s="177">
        <v>162</v>
      </c>
    </row>
    <row r="163" spans="1:6">
      <c r="A163" s="177">
        <v>163</v>
      </c>
      <c r="B163" t="s">
        <v>765</v>
      </c>
      <c r="C163">
        <v>233267</v>
      </c>
      <c r="D163" t="s">
        <v>765</v>
      </c>
      <c r="E163" t="s">
        <v>766</v>
      </c>
      <c r="F163" s="177">
        <v>163</v>
      </c>
    </row>
    <row r="164" spans="1:6">
      <c r="A164" s="177">
        <v>164</v>
      </c>
      <c r="B164" t="s">
        <v>767</v>
      </c>
      <c r="C164">
        <v>233271</v>
      </c>
      <c r="D164" t="s">
        <v>767</v>
      </c>
      <c r="E164" t="s">
        <v>768</v>
      </c>
      <c r="F164" s="177">
        <v>164</v>
      </c>
    </row>
    <row r="165" spans="1:6">
      <c r="A165" s="177">
        <v>165</v>
      </c>
      <c r="B165" t="s">
        <v>769</v>
      </c>
      <c r="C165">
        <v>233272</v>
      </c>
      <c r="D165" t="s">
        <v>769</v>
      </c>
      <c r="E165" t="s">
        <v>770</v>
      </c>
      <c r="F165" s="177">
        <v>165</v>
      </c>
    </row>
    <row r="166" spans="1:6">
      <c r="A166" s="177">
        <v>166</v>
      </c>
      <c r="B166" t="s">
        <v>771</v>
      </c>
      <c r="C166">
        <v>233274</v>
      </c>
      <c r="D166" t="s">
        <v>771</v>
      </c>
      <c r="E166" t="s">
        <v>772</v>
      </c>
      <c r="F166" s="177">
        <v>166</v>
      </c>
    </row>
    <row r="167" spans="1:6">
      <c r="A167" s="177">
        <v>167</v>
      </c>
      <c r="B167" t="s">
        <v>773</v>
      </c>
      <c r="C167">
        <v>233275</v>
      </c>
      <c r="D167" t="s">
        <v>773</v>
      </c>
      <c r="E167" t="s">
        <v>774</v>
      </c>
      <c r="F167" s="177">
        <v>167</v>
      </c>
    </row>
    <row r="168" spans="1:6">
      <c r="A168" s="177">
        <v>168</v>
      </c>
      <c r="B168" t="s">
        <v>775</v>
      </c>
      <c r="C168">
        <v>233454</v>
      </c>
      <c r="D168" t="s">
        <v>775</v>
      </c>
      <c r="E168" t="s">
        <v>776</v>
      </c>
      <c r="F168" s="177">
        <v>168</v>
      </c>
    </row>
    <row r="169" spans="1:6">
      <c r="A169" s="177">
        <v>169</v>
      </c>
      <c r="B169" t="s">
        <v>777</v>
      </c>
      <c r="C169">
        <v>233501</v>
      </c>
      <c r="D169" t="s">
        <v>777</v>
      </c>
      <c r="E169" t="s">
        <v>778</v>
      </c>
      <c r="F169" s="177">
        <v>169</v>
      </c>
    </row>
    <row r="170" spans="1:6">
      <c r="A170" s="177">
        <v>170</v>
      </c>
      <c r="B170" t="s">
        <v>779</v>
      </c>
      <c r="C170">
        <v>233502</v>
      </c>
      <c r="D170" t="s">
        <v>779</v>
      </c>
      <c r="E170" t="s">
        <v>780</v>
      </c>
      <c r="F170" s="177">
        <v>170</v>
      </c>
    </row>
    <row r="171" spans="1:6">
      <c r="A171" s="177">
        <v>171</v>
      </c>
      <c r="B171" t="s">
        <v>781</v>
      </c>
      <c r="C171">
        <v>233503</v>
      </c>
      <c r="D171" t="s">
        <v>781</v>
      </c>
      <c r="E171" t="s">
        <v>782</v>
      </c>
      <c r="F171" s="177">
        <v>171</v>
      </c>
    </row>
    <row r="172" spans="1:6">
      <c r="A172" s="177">
        <v>172</v>
      </c>
      <c r="B172" t="s">
        <v>783</v>
      </c>
      <c r="C172">
        <v>233504</v>
      </c>
      <c r="D172" t="s">
        <v>783</v>
      </c>
      <c r="E172" t="s">
        <v>784</v>
      </c>
      <c r="F172" s="177">
        <v>172</v>
      </c>
    </row>
    <row r="173" spans="1:6">
      <c r="A173" s="177">
        <v>173</v>
      </c>
      <c r="B173" t="s">
        <v>785</v>
      </c>
      <c r="C173">
        <v>233505</v>
      </c>
      <c r="D173" t="s">
        <v>785</v>
      </c>
      <c r="E173" t="s">
        <v>786</v>
      </c>
      <c r="F173" s="177">
        <v>173</v>
      </c>
    </row>
    <row r="174" spans="1:6">
      <c r="A174" s="177">
        <v>174</v>
      </c>
      <c r="B174" t="s">
        <v>787</v>
      </c>
      <c r="C174">
        <v>233506</v>
      </c>
      <c r="D174" t="s">
        <v>787</v>
      </c>
      <c r="E174" t="s">
        <v>788</v>
      </c>
      <c r="F174" s="177">
        <v>174</v>
      </c>
    </row>
    <row r="175" spans="1:6">
      <c r="A175" s="177">
        <v>175</v>
      </c>
      <c r="B175" t="s">
        <v>789</v>
      </c>
      <c r="C175">
        <v>233507</v>
      </c>
      <c r="D175" t="s">
        <v>789</v>
      </c>
      <c r="E175" t="s">
        <v>790</v>
      </c>
      <c r="F175" s="177">
        <v>175</v>
      </c>
    </row>
    <row r="176" spans="1:6">
      <c r="A176" s="177">
        <v>176</v>
      </c>
      <c r="B176" t="s">
        <v>791</v>
      </c>
      <c r="C176">
        <v>233509</v>
      </c>
      <c r="D176" t="s">
        <v>791</v>
      </c>
      <c r="E176" t="s">
        <v>792</v>
      </c>
      <c r="F176" s="177">
        <v>176</v>
      </c>
    </row>
    <row r="177" spans="1:6">
      <c r="A177" s="177">
        <v>177</v>
      </c>
      <c r="B177" t="s">
        <v>793</v>
      </c>
      <c r="C177">
        <v>233510</v>
      </c>
      <c r="D177" t="s">
        <v>793</v>
      </c>
      <c r="E177" t="s">
        <v>794</v>
      </c>
      <c r="F177" s="177">
        <v>177</v>
      </c>
    </row>
    <row r="178" spans="1:6">
      <c r="A178" s="177">
        <v>178</v>
      </c>
      <c r="B178" t="s">
        <v>795</v>
      </c>
      <c r="C178">
        <v>233511</v>
      </c>
      <c r="D178" t="s">
        <v>795</v>
      </c>
      <c r="E178" t="s">
        <v>796</v>
      </c>
      <c r="F178" s="177">
        <v>178</v>
      </c>
    </row>
    <row r="179" spans="1:6">
      <c r="A179" s="177">
        <v>179</v>
      </c>
      <c r="B179" t="s">
        <v>797</v>
      </c>
      <c r="C179">
        <v>233512</v>
      </c>
      <c r="D179" t="s">
        <v>797</v>
      </c>
      <c r="E179" t="s">
        <v>798</v>
      </c>
      <c r="F179" s="177">
        <v>179</v>
      </c>
    </row>
    <row r="180" spans="1:6">
      <c r="A180" s="177">
        <v>180</v>
      </c>
      <c r="B180" t="s">
        <v>799</v>
      </c>
      <c r="C180">
        <v>233513</v>
      </c>
      <c r="D180" t="s">
        <v>799</v>
      </c>
      <c r="E180" t="s">
        <v>800</v>
      </c>
      <c r="F180" s="177">
        <v>180</v>
      </c>
    </row>
    <row r="181" spans="1:6">
      <c r="A181" s="177">
        <v>181</v>
      </c>
      <c r="B181" t="s">
        <v>801</v>
      </c>
      <c r="C181">
        <v>233514</v>
      </c>
      <c r="D181" t="s">
        <v>801</v>
      </c>
      <c r="E181" t="s">
        <v>802</v>
      </c>
      <c r="F181" s="177">
        <v>181</v>
      </c>
    </row>
    <row r="182" spans="1:6">
      <c r="A182" s="177">
        <v>182</v>
      </c>
      <c r="B182" t="s">
        <v>803</v>
      </c>
      <c r="C182">
        <v>233515</v>
      </c>
      <c r="D182" t="s">
        <v>803</v>
      </c>
      <c r="E182" t="s">
        <v>804</v>
      </c>
      <c r="F182" s="177">
        <v>182</v>
      </c>
    </row>
    <row r="183" spans="1:6">
      <c r="A183" s="177">
        <v>183</v>
      </c>
      <c r="B183" t="s">
        <v>805</v>
      </c>
      <c r="C183">
        <v>233516</v>
      </c>
      <c r="D183" t="s">
        <v>805</v>
      </c>
      <c r="E183" t="s">
        <v>806</v>
      </c>
      <c r="F183" s="177">
        <v>183</v>
      </c>
    </row>
    <row r="184" spans="1:6">
      <c r="A184" s="177">
        <v>184</v>
      </c>
      <c r="B184" t="s">
        <v>807</v>
      </c>
      <c r="C184">
        <v>233517</v>
      </c>
      <c r="D184" t="s">
        <v>807</v>
      </c>
      <c r="E184" t="s">
        <v>808</v>
      </c>
      <c r="F184" s="177">
        <v>184</v>
      </c>
    </row>
    <row r="185" spans="1:6">
      <c r="A185" s="177">
        <v>185</v>
      </c>
      <c r="B185" t="s">
        <v>809</v>
      </c>
      <c r="C185">
        <v>233518</v>
      </c>
      <c r="D185" t="s">
        <v>809</v>
      </c>
      <c r="E185" t="s">
        <v>810</v>
      </c>
      <c r="F185" s="177">
        <v>185</v>
      </c>
    </row>
    <row r="186" spans="1:6">
      <c r="A186" s="177">
        <v>186</v>
      </c>
      <c r="B186" t="s">
        <v>811</v>
      </c>
      <c r="C186">
        <v>233519</v>
      </c>
      <c r="D186" t="s">
        <v>811</v>
      </c>
      <c r="E186" t="s">
        <v>812</v>
      </c>
      <c r="F186" s="177">
        <v>186</v>
      </c>
    </row>
    <row r="187" spans="1:6">
      <c r="A187" s="177">
        <v>187</v>
      </c>
      <c r="B187" t="s">
        <v>813</v>
      </c>
      <c r="C187">
        <v>233520</v>
      </c>
      <c r="D187" t="s">
        <v>813</v>
      </c>
      <c r="E187" t="s">
        <v>814</v>
      </c>
      <c r="F187" s="177">
        <v>187</v>
      </c>
    </row>
    <row r="188" spans="1:6">
      <c r="A188" s="177">
        <v>188</v>
      </c>
      <c r="B188" t="s">
        <v>815</v>
      </c>
      <c r="C188">
        <v>233522</v>
      </c>
      <c r="D188" t="s">
        <v>815</v>
      </c>
      <c r="E188" t="s">
        <v>816</v>
      </c>
      <c r="F188" s="177">
        <v>188</v>
      </c>
    </row>
    <row r="189" spans="1:6">
      <c r="A189" s="177">
        <v>189</v>
      </c>
      <c r="B189" t="s">
        <v>817</v>
      </c>
      <c r="C189">
        <v>233523</v>
      </c>
      <c r="D189" t="s">
        <v>817</v>
      </c>
      <c r="E189" t="s">
        <v>818</v>
      </c>
      <c r="F189" s="177">
        <v>189</v>
      </c>
    </row>
    <row r="190" spans="1:6">
      <c r="A190" s="177">
        <v>190</v>
      </c>
      <c r="B190" t="s">
        <v>819</v>
      </c>
      <c r="C190">
        <v>233524</v>
      </c>
      <c r="D190" t="s">
        <v>819</v>
      </c>
      <c r="E190" t="s">
        <v>820</v>
      </c>
      <c r="F190" s="177">
        <v>190</v>
      </c>
    </row>
    <row r="191" spans="1:6">
      <c r="A191" s="177">
        <v>191</v>
      </c>
      <c r="B191" t="s">
        <v>821</v>
      </c>
      <c r="C191">
        <v>233525</v>
      </c>
      <c r="D191" t="s">
        <v>821</v>
      </c>
      <c r="E191" t="s">
        <v>822</v>
      </c>
      <c r="F191" s="177">
        <v>191</v>
      </c>
    </row>
    <row r="192" spans="1:6">
      <c r="A192" s="177">
        <v>192</v>
      </c>
      <c r="B192" t="s">
        <v>823</v>
      </c>
      <c r="C192">
        <v>233526</v>
      </c>
      <c r="D192" t="s">
        <v>823</v>
      </c>
      <c r="E192" t="s">
        <v>824</v>
      </c>
      <c r="F192" s="177">
        <v>192</v>
      </c>
    </row>
    <row r="193" spans="1:6">
      <c r="A193" s="177">
        <v>193</v>
      </c>
      <c r="B193" t="s">
        <v>825</v>
      </c>
      <c r="C193">
        <v>233527</v>
      </c>
      <c r="D193" t="s">
        <v>825</v>
      </c>
      <c r="E193" t="s">
        <v>826</v>
      </c>
      <c r="F193" s="177">
        <v>193</v>
      </c>
    </row>
    <row r="194" spans="1:6">
      <c r="A194" s="177">
        <v>194</v>
      </c>
      <c r="B194" t="s">
        <v>827</v>
      </c>
      <c r="C194">
        <v>233528</v>
      </c>
      <c r="D194" t="s">
        <v>827</v>
      </c>
      <c r="E194" t="s">
        <v>828</v>
      </c>
      <c r="F194" s="177">
        <v>194</v>
      </c>
    </row>
    <row r="195" spans="1:6">
      <c r="A195" s="177">
        <v>195</v>
      </c>
      <c r="B195" t="s">
        <v>829</v>
      </c>
      <c r="C195">
        <v>233529</v>
      </c>
      <c r="D195" t="s">
        <v>829</v>
      </c>
      <c r="E195" t="s">
        <v>830</v>
      </c>
      <c r="F195" s="177">
        <v>195</v>
      </c>
    </row>
    <row r="196" spans="1:6">
      <c r="A196" s="177">
        <v>196</v>
      </c>
      <c r="B196" t="s">
        <v>831</v>
      </c>
      <c r="C196">
        <v>233533</v>
      </c>
      <c r="D196" t="s">
        <v>831</v>
      </c>
      <c r="E196" t="s">
        <v>832</v>
      </c>
      <c r="F196" s="177">
        <v>196</v>
      </c>
    </row>
    <row r="197" spans="1:6">
      <c r="A197" s="177">
        <v>197</v>
      </c>
      <c r="B197" t="s">
        <v>833</v>
      </c>
      <c r="C197">
        <v>233534</v>
      </c>
      <c r="D197" t="s">
        <v>833</v>
      </c>
      <c r="E197" t="s">
        <v>834</v>
      </c>
      <c r="F197" s="177">
        <v>197</v>
      </c>
    </row>
    <row r="198" spans="1:6">
      <c r="A198" s="177">
        <v>198</v>
      </c>
      <c r="B198" t="s">
        <v>835</v>
      </c>
      <c r="C198">
        <v>233536</v>
      </c>
      <c r="D198" t="s">
        <v>835</v>
      </c>
      <c r="E198" t="s">
        <v>836</v>
      </c>
      <c r="F198" s="177">
        <v>198</v>
      </c>
    </row>
    <row r="199" spans="1:6">
      <c r="A199" s="177">
        <v>199</v>
      </c>
      <c r="B199" t="s">
        <v>837</v>
      </c>
      <c r="C199">
        <v>233552</v>
      </c>
      <c r="D199" t="s">
        <v>837</v>
      </c>
      <c r="E199" t="s">
        <v>838</v>
      </c>
      <c r="F199" s="177">
        <v>199</v>
      </c>
    </row>
    <row r="200" spans="1:6">
      <c r="A200" s="177">
        <v>200</v>
      </c>
      <c r="B200" t="s">
        <v>839</v>
      </c>
      <c r="C200">
        <v>233801</v>
      </c>
      <c r="D200" t="s">
        <v>839</v>
      </c>
      <c r="E200" t="s">
        <v>1041</v>
      </c>
      <c r="F200" s="177">
        <v>200</v>
      </c>
    </row>
    <row r="201" spans="1:6">
      <c r="A201" s="177">
        <v>201</v>
      </c>
      <c r="B201" t="s">
        <v>840</v>
      </c>
      <c r="C201">
        <v>233802</v>
      </c>
      <c r="D201" t="s">
        <v>840</v>
      </c>
      <c r="E201" t="s">
        <v>1042</v>
      </c>
      <c r="F201" s="177">
        <v>201</v>
      </c>
    </row>
    <row r="202" spans="1:6">
      <c r="A202" s="177">
        <v>202</v>
      </c>
      <c r="B202" t="s">
        <v>841</v>
      </c>
      <c r="C202">
        <v>233991</v>
      </c>
      <c r="D202" t="s">
        <v>841</v>
      </c>
      <c r="E202" t="s">
        <v>1043</v>
      </c>
      <c r="F202" s="177">
        <v>202</v>
      </c>
    </row>
    <row r="203" spans="1:6">
      <c r="A203" s="177">
        <v>203</v>
      </c>
      <c r="B203" t="s">
        <v>1044</v>
      </c>
      <c r="C203">
        <v>234029</v>
      </c>
      <c r="D203" t="s">
        <v>1044</v>
      </c>
      <c r="E203" t="s">
        <v>1045</v>
      </c>
      <c r="F203" s="177">
        <v>203</v>
      </c>
    </row>
    <row r="204" spans="1:6">
      <c r="A204" s="177">
        <v>204</v>
      </c>
      <c r="B204" t="s">
        <v>1046</v>
      </c>
      <c r="C204">
        <v>234030</v>
      </c>
      <c r="D204" t="s">
        <v>1046</v>
      </c>
      <c r="E204" t="s">
        <v>1047</v>
      </c>
      <c r="F204" s="177">
        <v>204</v>
      </c>
    </row>
    <row r="205" spans="1:6">
      <c r="A205" s="177">
        <v>205</v>
      </c>
      <c r="B205" t="s">
        <v>1048</v>
      </c>
      <c r="C205">
        <v>234090</v>
      </c>
      <c r="D205" t="s">
        <v>1048</v>
      </c>
      <c r="E205" t="s">
        <v>1049</v>
      </c>
      <c r="F205" s="177">
        <v>205</v>
      </c>
    </row>
    <row r="206" spans="1:6">
      <c r="A206" s="177">
        <v>206</v>
      </c>
      <c r="B206" t="s">
        <v>846</v>
      </c>
      <c r="C206">
        <v>235002</v>
      </c>
      <c r="D206" t="s">
        <v>846</v>
      </c>
      <c r="E206" t="s">
        <v>847</v>
      </c>
      <c r="F206" s="177">
        <v>206</v>
      </c>
    </row>
    <row r="207" spans="1:6">
      <c r="A207" s="177">
        <v>207</v>
      </c>
      <c r="B207" t="s">
        <v>848</v>
      </c>
      <c r="C207">
        <v>235003</v>
      </c>
      <c r="D207" t="s">
        <v>848</v>
      </c>
      <c r="E207" t="s">
        <v>849</v>
      </c>
      <c r="F207" s="177">
        <v>207</v>
      </c>
    </row>
    <row r="208" spans="1:6">
      <c r="A208" s="177">
        <v>208</v>
      </c>
      <c r="B208" t="s">
        <v>850</v>
      </c>
      <c r="C208">
        <v>235004</v>
      </c>
      <c r="D208" t="s">
        <v>850</v>
      </c>
      <c r="E208" t="s">
        <v>851</v>
      </c>
      <c r="F208" s="177">
        <v>208</v>
      </c>
    </row>
    <row r="209" spans="1:6">
      <c r="A209" s="177">
        <v>209</v>
      </c>
      <c r="B209" t="s">
        <v>852</v>
      </c>
      <c r="C209">
        <v>235005</v>
      </c>
      <c r="D209" t="s">
        <v>852</v>
      </c>
      <c r="E209" t="s">
        <v>853</v>
      </c>
      <c r="F209" s="177">
        <v>209</v>
      </c>
    </row>
    <row r="210" spans="1:6">
      <c r="A210" s="177">
        <v>210</v>
      </c>
      <c r="B210" t="s">
        <v>854</v>
      </c>
      <c r="C210">
        <v>235006</v>
      </c>
      <c r="D210" t="s">
        <v>854</v>
      </c>
      <c r="E210" t="s">
        <v>855</v>
      </c>
      <c r="F210" s="177">
        <v>210</v>
      </c>
    </row>
    <row r="211" spans="1:6">
      <c r="A211" s="177">
        <v>211</v>
      </c>
      <c r="B211" t="s">
        <v>856</v>
      </c>
      <c r="C211">
        <v>235009</v>
      </c>
      <c r="D211" t="s">
        <v>856</v>
      </c>
      <c r="E211" t="s">
        <v>857</v>
      </c>
      <c r="F211" s="181">
        <f>A211</f>
        <v>211</v>
      </c>
    </row>
    <row r="212" spans="1:6">
      <c r="A212" s="177">
        <v>212</v>
      </c>
      <c r="B212" t="s">
        <v>858</v>
      </c>
      <c r="C212">
        <v>235014</v>
      </c>
      <c r="D212" t="s">
        <v>858</v>
      </c>
      <c r="E212" t="s">
        <v>859</v>
      </c>
      <c r="F212" s="181">
        <f t="shared" ref="F212:F275" si="0">A212</f>
        <v>212</v>
      </c>
    </row>
    <row r="213" spans="1:6">
      <c r="A213" s="177">
        <v>213</v>
      </c>
      <c r="B213" t="s">
        <v>860</v>
      </c>
      <c r="C213">
        <v>235015</v>
      </c>
      <c r="D213" t="s">
        <v>860</v>
      </c>
      <c r="E213" t="s">
        <v>861</v>
      </c>
      <c r="F213" s="181">
        <f t="shared" si="0"/>
        <v>213</v>
      </c>
    </row>
    <row r="214" spans="1:6">
      <c r="A214" s="177">
        <v>214</v>
      </c>
      <c r="B214" t="s">
        <v>862</v>
      </c>
      <c r="C214">
        <v>235018</v>
      </c>
      <c r="D214" t="s">
        <v>862</v>
      </c>
      <c r="E214" t="s">
        <v>863</v>
      </c>
      <c r="F214" s="181">
        <f t="shared" si="0"/>
        <v>214</v>
      </c>
    </row>
    <row r="215" spans="1:6">
      <c r="A215" s="177">
        <v>215</v>
      </c>
      <c r="B215" t="s">
        <v>864</v>
      </c>
      <c r="C215">
        <v>235021</v>
      </c>
      <c r="D215" t="s">
        <v>864</v>
      </c>
      <c r="E215" t="s">
        <v>865</v>
      </c>
      <c r="F215" s="181">
        <f t="shared" si="0"/>
        <v>215</v>
      </c>
    </row>
    <row r="216" spans="1:6">
      <c r="A216" s="177">
        <v>216</v>
      </c>
      <c r="B216" t="s">
        <v>866</v>
      </c>
      <c r="C216">
        <v>235022</v>
      </c>
      <c r="D216" t="s">
        <v>866</v>
      </c>
      <c r="E216" t="s">
        <v>867</v>
      </c>
      <c r="F216" s="181">
        <f t="shared" si="0"/>
        <v>216</v>
      </c>
    </row>
    <row r="217" spans="1:6">
      <c r="A217" s="177">
        <v>217</v>
      </c>
      <c r="B217" t="s">
        <v>868</v>
      </c>
      <c r="C217">
        <v>235026</v>
      </c>
      <c r="D217" t="s">
        <v>868</v>
      </c>
      <c r="E217" t="s">
        <v>869</v>
      </c>
      <c r="F217" s="181">
        <f t="shared" si="0"/>
        <v>217</v>
      </c>
    </row>
    <row r="218" spans="1:6">
      <c r="A218" s="177">
        <v>218</v>
      </c>
      <c r="B218" t="s">
        <v>870</v>
      </c>
      <c r="C218">
        <v>235030</v>
      </c>
      <c r="D218" t="s">
        <v>870</v>
      </c>
      <c r="E218" t="s">
        <v>871</v>
      </c>
      <c r="F218" s="181">
        <f t="shared" si="0"/>
        <v>218</v>
      </c>
    </row>
    <row r="219" spans="1:6">
      <c r="A219" s="177">
        <v>219</v>
      </c>
      <c r="B219" t="s">
        <v>872</v>
      </c>
      <c r="C219">
        <v>235035</v>
      </c>
      <c r="D219" t="s">
        <v>872</v>
      </c>
      <c r="E219" t="s">
        <v>873</v>
      </c>
      <c r="F219" s="181">
        <f t="shared" si="0"/>
        <v>219</v>
      </c>
    </row>
    <row r="220" spans="1:6">
      <c r="A220" s="177">
        <v>220</v>
      </c>
      <c r="B220" t="s">
        <v>874</v>
      </c>
      <c r="C220">
        <v>235043</v>
      </c>
      <c r="D220" t="s">
        <v>874</v>
      </c>
      <c r="E220" t="s">
        <v>875</v>
      </c>
      <c r="F220" s="181">
        <f t="shared" si="0"/>
        <v>220</v>
      </c>
    </row>
    <row r="221" spans="1:6">
      <c r="A221" s="177">
        <v>221</v>
      </c>
      <c r="B221" t="s">
        <v>876</v>
      </c>
      <c r="C221">
        <v>235044</v>
      </c>
      <c r="D221" t="s">
        <v>876</v>
      </c>
      <c r="E221" t="s">
        <v>877</v>
      </c>
      <c r="F221" s="181">
        <f t="shared" si="0"/>
        <v>221</v>
      </c>
    </row>
    <row r="222" spans="1:6">
      <c r="A222" s="177">
        <v>222</v>
      </c>
      <c r="B222" t="s">
        <v>878</v>
      </c>
      <c r="C222">
        <v>235045</v>
      </c>
      <c r="D222" t="s">
        <v>878</v>
      </c>
      <c r="E222" t="s">
        <v>879</v>
      </c>
      <c r="F222" s="181">
        <f t="shared" si="0"/>
        <v>222</v>
      </c>
    </row>
    <row r="223" spans="1:6">
      <c r="A223" s="177">
        <v>223</v>
      </c>
      <c r="B223" t="s">
        <v>880</v>
      </c>
      <c r="C223">
        <v>235047</v>
      </c>
      <c r="D223" t="s">
        <v>880</v>
      </c>
      <c r="E223" t="s">
        <v>881</v>
      </c>
      <c r="F223" s="181">
        <f t="shared" si="0"/>
        <v>223</v>
      </c>
    </row>
    <row r="224" spans="1:6">
      <c r="A224" s="177">
        <v>224</v>
      </c>
      <c r="B224" t="s">
        <v>882</v>
      </c>
      <c r="C224">
        <v>235049</v>
      </c>
      <c r="D224" t="s">
        <v>882</v>
      </c>
      <c r="E224" t="s">
        <v>883</v>
      </c>
      <c r="F224" s="181">
        <f t="shared" si="0"/>
        <v>224</v>
      </c>
    </row>
    <row r="225" spans="1:6">
      <c r="A225" s="177">
        <v>225</v>
      </c>
      <c r="B225" t="s">
        <v>884</v>
      </c>
      <c r="C225">
        <v>235051</v>
      </c>
      <c r="D225" t="s">
        <v>884</v>
      </c>
      <c r="E225" t="s">
        <v>885</v>
      </c>
      <c r="F225" s="181">
        <f t="shared" si="0"/>
        <v>225</v>
      </c>
    </row>
    <row r="226" spans="1:6">
      <c r="A226" s="177">
        <v>226</v>
      </c>
      <c r="B226" t="s">
        <v>886</v>
      </c>
      <c r="C226">
        <v>235053</v>
      </c>
      <c r="D226" t="s">
        <v>886</v>
      </c>
      <c r="E226" t="s">
        <v>887</v>
      </c>
      <c r="F226" s="181">
        <f t="shared" si="0"/>
        <v>226</v>
      </c>
    </row>
    <row r="227" spans="1:6">
      <c r="A227" s="177">
        <v>227</v>
      </c>
      <c r="B227" t="s">
        <v>888</v>
      </c>
      <c r="C227">
        <v>235056</v>
      </c>
      <c r="D227" t="s">
        <v>888</v>
      </c>
      <c r="E227" t="s">
        <v>889</v>
      </c>
      <c r="F227" s="181">
        <f t="shared" si="0"/>
        <v>227</v>
      </c>
    </row>
    <row r="228" spans="1:6">
      <c r="A228" s="177">
        <v>228</v>
      </c>
      <c r="B228" t="s">
        <v>890</v>
      </c>
      <c r="C228">
        <v>235057</v>
      </c>
      <c r="D228" t="s">
        <v>890</v>
      </c>
      <c r="E228" t="s">
        <v>891</v>
      </c>
      <c r="F228" s="181">
        <f t="shared" si="0"/>
        <v>228</v>
      </c>
    </row>
    <row r="229" spans="1:6">
      <c r="A229" s="177">
        <v>229</v>
      </c>
      <c r="B229" t="s">
        <v>892</v>
      </c>
      <c r="C229">
        <v>235061</v>
      </c>
      <c r="D229" t="s">
        <v>892</v>
      </c>
      <c r="E229" t="s">
        <v>893</v>
      </c>
      <c r="F229" s="181">
        <f t="shared" si="0"/>
        <v>229</v>
      </c>
    </row>
    <row r="230" spans="1:6">
      <c r="A230" s="177">
        <v>230</v>
      </c>
      <c r="B230" t="s">
        <v>894</v>
      </c>
      <c r="C230">
        <v>235063</v>
      </c>
      <c r="D230" t="s">
        <v>894</v>
      </c>
      <c r="E230" t="s">
        <v>895</v>
      </c>
      <c r="F230" s="181">
        <f t="shared" si="0"/>
        <v>230</v>
      </c>
    </row>
    <row r="231" spans="1:6">
      <c r="A231" s="177">
        <v>231</v>
      </c>
      <c r="B231" t="s">
        <v>896</v>
      </c>
      <c r="C231">
        <v>235064</v>
      </c>
      <c r="D231" t="s">
        <v>896</v>
      </c>
      <c r="E231" t="s">
        <v>897</v>
      </c>
      <c r="F231" s="181">
        <f t="shared" si="0"/>
        <v>231</v>
      </c>
    </row>
    <row r="232" spans="1:6">
      <c r="A232" s="177">
        <v>232</v>
      </c>
      <c r="B232" t="s">
        <v>898</v>
      </c>
      <c r="C232">
        <v>235065</v>
      </c>
      <c r="D232" t="s">
        <v>898</v>
      </c>
      <c r="E232" t="s">
        <v>899</v>
      </c>
      <c r="F232" s="181">
        <f t="shared" si="0"/>
        <v>232</v>
      </c>
    </row>
    <row r="233" spans="1:6">
      <c r="A233" s="177">
        <v>233</v>
      </c>
      <c r="B233" t="s">
        <v>900</v>
      </c>
      <c r="C233">
        <v>235066</v>
      </c>
      <c r="D233" t="s">
        <v>900</v>
      </c>
      <c r="E233" t="s">
        <v>901</v>
      </c>
      <c r="F233" s="181">
        <f t="shared" si="0"/>
        <v>233</v>
      </c>
    </row>
    <row r="234" spans="1:6">
      <c r="A234" s="177">
        <v>234</v>
      </c>
      <c r="B234" t="s">
        <v>902</v>
      </c>
      <c r="C234">
        <v>235071</v>
      </c>
      <c r="D234" t="s">
        <v>902</v>
      </c>
      <c r="E234" t="s">
        <v>903</v>
      </c>
      <c r="F234" s="181">
        <f t="shared" si="0"/>
        <v>234</v>
      </c>
    </row>
    <row r="235" spans="1:6">
      <c r="A235" s="177">
        <v>235</v>
      </c>
      <c r="B235" t="s">
        <v>904</v>
      </c>
      <c r="C235">
        <v>235075</v>
      </c>
      <c r="D235" t="s">
        <v>904</v>
      </c>
      <c r="E235" t="s">
        <v>905</v>
      </c>
      <c r="F235" s="181">
        <f t="shared" si="0"/>
        <v>235</v>
      </c>
    </row>
    <row r="236" spans="1:6">
      <c r="A236" s="177">
        <v>236</v>
      </c>
      <c r="B236" t="s">
        <v>906</v>
      </c>
      <c r="C236">
        <v>235076</v>
      </c>
      <c r="D236" t="s">
        <v>906</v>
      </c>
      <c r="E236" t="s">
        <v>670</v>
      </c>
      <c r="F236" s="181">
        <f t="shared" si="0"/>
        <v>236</v>
      </c>
    </row>
    <row r="237" spans="1:6">
      <c r="A237" s="177">
        <v>237</v>
      </c>
      <c r="B237" t="s">
        <v>907</v>
      </c>
      <c r="C237">
        <v>235077</v>
      </c>
      <c r="D237" t="s">
        <v>907</v>
      </c>
      <c r="E237" t="s">
        <v>908</v>
      </c>
      <c r="F237" s="181">
        <f t="shared" si="0"/>
        <v>237</v>
      </c>
    </row>
    <row r="238" spans="1:6">
      <c r="A238" s="177">
        <v>238</v>
      </c>
      <c r="B238" t="s">
        <v>909</v>
      </c>
      <c r="C238">
        <v>235078</v>
      </c>
      <c r="D238" t="s">
        <v>909</v>
      </c>
      <c r="E238" t="s">
        <v>910</v>
      </c>
      <c r="F238" s="181">
        <f t="shared" si="0"/>
        <v>238</v>
      </c>
    </row>
    <row r="239" spans="1:6">
      <c r="A239" s="177">
        <v>239</v>
      </c>
      <c r="B239" t="s">
        <v>911</v>
      </c>
      <c r="C239">
        <v>235083</v>
      </c>
      <c r="D239" t="s">
        <v>911</v>
      </c>
      <c r="E239" t="s">
        <v>912</v>
      </c>
      <c r="F239" s="181">
        <f t="shared" si="0"/>
        <v>239</v>
      </c>
    </row>
    <row r="240" spans="1:6">
      <c r="A240" s="177">
        <v>240</v>
      </c>
      <c r="B240" t="s">
        <v>913</v>
      </c>
      <c r="C240">
        <v>235084</v>
      </c>
      <c r="D240" t="s">
        <v>913</v>
      </c>
      <c r="E240" t="s">
        <v>914</v>
      </c>
      <c r="F240" s="181">
        <f t="shared" si="0"/>
        <v>240</v>
      </c>
    </row>
    <row r="241" spans="1:6">
      <c r="A241" s="177">
        <v>241</v>
      </c>
      <c r="B241" t="s">
        <v>915</v>
      </c>
      <c r="C241">
        <v>235085</v>
      </c>
      <c r="D241" t="s">
        <v>915</v>
      </c>
      <c r="E241" t="s">
        <v>916</v>
      </c>
      <c r="F241" s="181">
        <f t="shared" si="0"/>
        <v>241</v>
      </c>
    </row>
    <row r="242" spans="1:6">
      <c r="A242" s="177">
        <v>242</v>
      </c>
      <c r="B242" t="s">
        <v>917</v>
      </c>
      <c r="C242">
        <v>235086</v>
      </c>
      <c r="D242" t="s">
        <v>917</v>
      </c>
      <c r="E242" t="s">
        <v>918</v>
      </c>
      <c r="F242" s="181">
        <f t="shared" si="0"/>
        <v>242</v>
      </c>
    </row>
    <row r="243" spans="1:6">
      <c r="A243" s="177">
        <v>243</v>
      </c>
      <c r="B243" t="s">
        <v>919</v>
      </c>
      <c r="C243">
        <v>235088</v>
      </c>
      <c r="D243" t="s">
        <v>919</v>
      </c>
      <c r="E243" t="s">
        <v>920</v>
      </c>
      <c r="F243" s="181">
        <f t="shared" si="0"/>
        <v>243</v>
      </c>
    </row>
    <row r="244" spans="1:6">
      <c r="A244" s="177">
        <v>244</v>
      </c>
      <c r="B244" t="s">
        <v>921</v>
      </c>
      <c r="C244">
        <v>235090</v>
      </c>
      <c r="D244" t="s">
        <v>921</v>
      </c>
      <c r="E244" t="s">
        <v>922</v>
      </c>
      <c r="F244" s="181">
        <f t="shared" si="0"/>
        <v>244</v>
      </c>
    </row>
    <row r="245" spans="1:6">
      <c r="A245" s="177">
        <v>245</v>
      </c>
      <c r="B245" t="s">
        <v>923</v>
      </c>
      <c r="C245">
        <v>235093</v>
      </c>
      <c r="D245" t="s">
        <v>923</v>
      </c>
      <c r="E245" t="s">
        <v>924</v>
      </c>
      <c r="F245" s="181">
        <f t="shared" si="0"/>
        <v>245</v>
      </c>
    </row>
    <row r="246" spans="1:6">
      <c r="A246" s="177">
        <v>246</v>
      </c>
      <c r="B246" t="s">
        <v>925</v>
      </c>
      <c r="C246">
        <v>235094</v>
      </c>
      <c r="D246" t="s">
        <v>925</v>
      </c>
      <c r="E246" t="s">
        <v>926</v>
      </c>
      <c r="F246" s="181">
        <f t="shared" si="0"/>
        <v>246</v>
      </c>
    </row>
    <row r="247" spans="1:6">
      <c r="A247" s="177">
        <v>247</v>
      </c>
      <c r="B247" t="s">
        <v>927</v>
      </c>
      <c r="C247">
        <v>235095</v>
      </c>
      <c r="D247" t="s">
        <v>927</v>
      </c>
      <c r="E247" t="s">
        <v>928</v>
      </c>
      <c r="F247" s="181">
        <f t="shared" si="0"/>
        <v>247</v>
      </c>
    </row>
    <row r="248" spans="1:6">
      <c r="A248" s="177">
        <v>248</v>
      </c>
      <c r="B248" t="s">
        <v>929</v>
      </c>
      <c r="C248">
        <v>235096</v>
      </c>
      <c r="D248" t="s">
        <v>929</v>
      </c>
      <c r="E248" t="s">
        <v>930</v>
      </c>
      <c r="F248" s="181">
        <f t="shared" si="0"/>
        <v>248</v>
      </c>
    </row>
    <row r="249" spans="1:6">
      <c r="A249" s="177">
        <v>249</v>
      </c>
      <c r="B249" t="s">
        <v>931</v>
      </c>
      <c r="C249">
        <v>235097</v>
      </c>
      <c r="D249" t="s">
        <v>931</v>
      </c>
      <c r="E249" t="s">
        <v>932</v>
      </c>
      <c r="F249" s="181">
        <f t="shared" si="0"/>
        <v>249</v>
      </c>
    </row>
    <row r="250" spans="1:6">
      <c r="A250" s="177">
        <v>250</v>
      </c>
      <c r="B250" t="s">
        <v>933</v>
      </c>
      <c r="C250">
        <v>235099</v>
      </c>
      <c r="D250" t="s">
        <v>933</v>
      </c>
      <c r="E250" t="s">
        <v>934</v>
      </c>
      <c r="F250" s="181">
        <f t="shared" si="0"/>
        <v>250</v>
      </c>
    </row>
    <row r="251" spans="1:6">
      <c r="A251" s="177">
        <v>251</v>
      </c>
      <c r="B251" t="s">
        <v>935</v>
      </c>
      <c r="C251">
        <v>235100</v>
      </c>
      <c r="D251" t="s">
        <v>935</v>
      </c>
      <c r="E251" t="s">
        <v>936</v>
      </c>
      <c r="F251" s="181">
        <f t="shared" si="0"/>
        <v>251</v>
      </c>
    </row>
    <row r="252" spans="1:6">
      <c r="A252" s="177">
        <v>252</v>
      </c>
      <c r="B252" t="s">
        <v>937</v>
      </c>
      <c r="C252">
        <v>235104</v>
      </c>
      <c r="D252" t="s">
        <v>937</v>
      </c>
      <c r="E252" t="s">
        <v>938</v>
      </c>
      <c r="F252" s="181">
        <f t="shared" si="0"/>
        <v>252</v>
      </c>
    </row>
    <row r="253" spans="1:6">
      <c r="A253" s="177">
        <v>253</v>
      </c>
      <c r="B253" t="s">
        <v>939</v>
      </c>
      <c r="C253">
        <v>235106</v>
      </c>
      <c r="D253" t="s">
        <v>939</v>
      </c>
      <c r="E253" t="s">
        <v>940</v>
      </c>
      <c r="F253" s="181">
        <f t="shared" si="0"/>
        <v>253</v>
      </c>
    </row>
    <row r="254" spans="1:6">
      <c r="A254" s="177">
        <v>254</v>
      </c>
      <c r="B254" t="s">
        <v>941</v>
      </c>
      <c r="C254">
        <v>235129</v>
      </c>
      <c r="D254" t="s">
        <v>941</v>
      </c>
      <c r="E254" t="s">
        <v>942</v>
      </c>
      <c r="F254" s="181">
        <f t="shared" si="0"/>
        <v>254</v>
      </c>
    </row>
    <row r="255" spans="1:6">
      <c r="A255" s="177">
        <v>255</v>
      </c>
      <c r="B255" t="s">
        <v>943</v>
      </c>
      <c r="C255">
        <v>235131</v>
      </c>
      <c r="D255" t="s">
        <v>943</v>
      </c>
      <c r="E255" t="s">
        <v>944</v>
      </c>
      <c r="F255" s="181">
        <f t="shared" si="0"/>
        <v>255</v>
      </c>
    </row>
    <row r="256" spans="1:6">
      <c r="A256" s="177">
        <v>256</v>
      </c>
      <c r="B256" t="s">
        <v>1050</v>
      </c>
      <c r="C256">
        <v>235137</v>
      </c>
      <c r="D256" t="s">
        <v>1050</v>
      </c>
      <c r="E256" t="s">
        <v>945</v>
      </c>
      <c r="F256" s="181">
        <f t="shared" si="0"/>
        <v>256</v>
      </c>
    </row>
    <row r="257" spans="1:6">
      <c r="A257" s="177">
        <v>257</v>
      </c>
      <c r="B257" t="s">
        <v>1051</v>
      </c>
      <c r="C257">
        <v>235138</v>
      </c>
      <c r="D257" t="s">
        <v>1051</v>
      </c>
      <c r="E257" t="s">
        <v>946</v>
      </c>
      <c r="F257" s="181">
        <f t="shared" si="0"/>
        <v>257</v>
      </c>
    </row>
    <row r="258" spans="1:6">
      <c r="A258" s="177">
        <v>258</v>
      </c>
      <c r="B258" t="s">
        <v>947</v>
      </c>
      <c r="C258">
        <v>235141</v>
      </c>
      <c r="D258" t="s">
        <v>947</v>
      </c>
      <c r="E258" t="s">
        <v>948</v>
      </c>
      <c r="F258" s="181">
        <f t="shared" si="0"/>
        <v>258</v>
      </c>
    </row>
    <row r="259" spans="1:6">
      <c r="A259" s="177">
        <v>259</v>
      </c>
      <c r="B259" t="s">
        <v>949</v>
      </c>
      <c r="C259">
        <v>235146</v>
      </c>
      <c r="D259" t="s">
        <v>949</v>
      </c>
      <c r="E259" t="s">
        <v>950</v>
      </c>
      <c r="F259" s="181">
        <f t="shared" si="0"/>
        <v>259</v>
      </c>
    </row>
    <row r="260" spans="1:6">
      <c r="A260" s="177">
        <v>260</v>
      </c>
      <c r="B260" t="s">
        <v>951</v>
      </c>
      <c r="C260">
        <v>235148</v>
      </c>
      <c r="D260" t="s">
        <v>951</v>
      </c>
      <c r="E260" t="s">
        <v>952</v>
      </c>
      <c r="F260" s="181">
        <f t="shared" si="0"/>
        <v>260</v>
      </c>
    </row>
    <row r="261" spans="1:6">
      <c r="A261" s="177">
        <v>261</v>
      </c>
      <c r="B261" t="s">
        <v>953</v>
      </c>
      <c r="C261">
        <v>235162</v>
      </c>
      <c r="D261" t="s">
        <v>953</v>
      </c>
      <c r="E261" t="s">
        <v>954</v>
      </c>
      <c r="F261" s="181">
        <f t="shared" si="0"/>
        <v>261</v>
      </c>
    </row>
    <row r="262" spans="1:6">
      <c r="A262" s="177">
        <v>262</v>
      </c>
      <c r="B262" t="s">
        <v>955</v>
      </c>
      <c r="C262">
        <v>235180</v>
      </c>
      <c r="D262" t="s">
        <v>955</v>
      </c>
      <c r="E262" t="s">
        <v>956</v>
      </c>
      <c r="F262" s="181">
        <f t="shared" si="0"/>
        <v>262</v>
      </c>
    </row>
    <row r="263" spans="1:6">
      <c r="A263" s="177">
        <v>263</v>
      </c>
      <c r="B263" t="s">
        <v>957</v>
      </c>
      <c r="C263">
        <v>235181</v>
      </c>
      <c r="D263" t="s">
        <v>957</v>
      </c>
      <c r="E263" t="s">
        <v>958</v>
      </c>
      <c r="F263" s="181">
        <f t="shared" si="0"/>
        <v>263</v>
      </c>
    </row>
    <row r="264" spans="1:6">
      <c r="A264" s="177">
        <v>264</v>
      </c>
      <c r="B264" t="s">
        <v>959</v>
      </c>
      <c r="C264">
        <v>235184</v>
      </c>
      <c r="D264" t="s">
        <v>959</v>
      </c>
      <c r="E264" t="s">
        <v>696</v>
      </c>
      <c r="F264" s="181">
        <f t="shared" si="0"/>
        <v>264</v>
      </c>
    </row>
    <row r="265" spans="1:6">
      <c r="A265" s="177">
        <v>265</v>
      </c>
      <c r="B265" t="s">
        <v>960</v>
      </c>
      <c r="C265">
        <v>235185</v>
      </c>
      <c r="D265" t="s">
        <v>960</v>
      </c>
      <c r="E265" t="s">
        <v>961</v>
      </c>
      <c r="F265" s="181">
        <f t="shared" si="0"/>
        <v>265</v>
      </c>
    </row>
    <row r="266" spans="1:6">
      <c r="A266" s="177">
        <v>266</v>
      </c>
      <c r="B266" t="s">
        <v>962</v>
      </c>
      <c r="C266">
        <v>235186</v>
      </c>
      <c r="D266" t="s">
        <v>962</v>
      </c>
      <c r="E266" t="s">
        <v>963</v>
      </c>
      <c r="F266" s="181">
        <f t="shared" si="0"/>
        <v>266</v>
      </c>
    </row>
    <row r="267" spans="1:6">
      <c r="A267" s="177">
        <v>267</v>
      </c>
      <c r="B267" t="s">
        <v>964</v>
      </c>
      <c r="C267">
        <v>235188</v>
      </c>
      <c r="D267" t="s">
        <v>964</v>
      </c>
      <c r="E267" t="s">
        <v>965</v>
      </c>
      <c r="F267" s="181">
        <f t="shared" si="0"/>
        <v>267</v>
      </c>
    </row>
    <row r="268" spans="1:6">
      <c r="A268" s="177">
        <v>268</v>
      </c>
      <c r="B268" t="s">
        <v>966</v>
      </c>
      <c r="C268">
        <v>235189</v>
      </c>
      <c r="D268" t="s">
        <v>966</v>
      </c>
      <c r="E268" t="s">
        <v>967</v>
      </c>
      <c r="F268" s="181">
        <f t="shared" si="0"/>
        <v>268</v>
      </c>
    </row>
    <row r="269" spans="1:6">
      <c r="A269" s="177">
        <v>269</v>
      </c>
      <c r="B269" t="s">
        <v>968</v>
      </c>
      <c r="C269">
        <v>235201</v>
      </c>
      <c r="D269" t="s">
        <v>968</v>
      </c>
      <c r="E269" t="s">
        <v>969</v>
      </c>
      <c r="F269" s="181">
        <f t="shared" si="0"/>
        <v>269</v>
      </c>
    </row>
    <row r="270" spans="1:6">
      <c r="A270" s="177">
        <v>270</v>
      </c>
      <c r="B270" t="s">
        <v>970</v>
      </c>
      <c r="C270">
        <v>235203</v>
      </c>
      <c r="D270" t="s">
        <v>970</v>
      </c>
      <c r="E270" t="s">
        <v>690</v>
      </c>
      <c r="F270" s="181">
        <f t="shared" si="0"/>
        <v>270</v>
      </c>
    </row>
    <row r="271" spans="1:6">
      <c r="A271" s="177">
        <v>271</v>
      </c>
      <c r="B271" t="s">
        <v>971</v>
      </c>
      <c r="C271">
        <v>235233</v>
      </c>
      <c r="D271" t="s">
        <v>971</v>
      </c>
      <c r="E271" t="s">
        <v>972</v>
      </c>
      <c r="F271" s="181">
        <f t="shared" si="0"/>
        <v>271</v>
      </c>
    </row>
    <row r="272" spans="1:6">
      <c r="A272" s="177">
        <v>272</v>
      </c>
      <c r="B272" t="s">
        <v>973</v>
      </c>
      <c r="C272">
        <v>235242</v>
      </c>
      <c r="D272" t="s">
        <v>973</v>
      </c>
      <c r="E272" t="s">
        <v>974</v>
      </c>
      <c r="F272" s="181">
        <f t="shared" si="0"/>
        <v>272</v>
      </c>
    </row>
    <row r="273" spans="1:6">
      <c r="A273" s="177">
        <v>273</v>
      </c>
      <c r="B273" t="s">
        <v>975</v>
      </c>
      <c r="C273">
        <v>235246</v>
      </c>
      <c r="D273" t="s">
        <v>975</v>
      </c>
      <c r="E273" t="s">
        <v>976</v>
      </c>
      <c r="F273" s="181">
        <f t="shared" si="0"/>
        <v>273</v>
      </c>
    </row>
    <row r="274" spans="1:6">
      <c r="A274" s="177">
        <v>274</v>
      </c>
      <c r="B274" t="s">
        <v>977</v>
      </c>
      <c r="C274">
        <v>235247</v>
      </c>
      <c r="D274" t="s">
        <v>977</v>
      </c>
      <c r="E274" t="s">
        <v>978</v>
      </c>
      <c r="F274" s="181">
        <f t="shared" si="0"/>
        <v>274</v>
      </c>
    </row>
    <row r="275" spans="1:6">
      <c r="A275" s="177">
        <v>275</v>
      </c>
      <c r="B275" t="s">
        <v>979</v>
      </c>
      <c r="C275">
        <v>235248</v>
      </c>
      <c r="D275" t="s">
        <v>979</v>
      </c>
      <c r="E275" t="s">
        <v>980</v>
      </c>
      <c r="F275" s="181">
        <f t="shared" si="0"/>
        <v>275</v>
      </c>
    </row>
    <row r="276" spans="1:6">
      <c r="A276" s="177">
        <v>276</v>
      </c>
      <c r="B276" t="s">
        <v>981</v>
      </c>
      <c r="C276">
        <v>235251</v>
      </c>
      <c r="D276" t="s">
        <v>981</v>
      </c>
      <c r="E276" t="s">
        <v>982</v>
      </c>
      <c r="F276" s="181">
        <f t="shared" ref="F276:F339" si="1">A276</f>
        <v>276</v>
      </c>
    </row>
    <row r="277" spans="1:6">
      <c r="A277" s="177">
        <v>277</v>
      </c>
      <c r="B277" t="s">
        <v>983</v>
      </c>
      <c r="C277">
        <v>235253</v>
      </c>
      <c r="D277" t="s">
        <v>983</v>
      </c>
      <c r="E277" t="s">
        <v>984</v>
      </c>
      <c r="F277" s="181">
        <f t="shared" si="1"/>
        <v>277</v>
      </c>
    </row>
    <row r="278" spans="1:6">
      <c r="A278" s="177">
        <v>278</v>
      </c>
      <c r="B278" t="s">
        <v>985</v>
      </c>
      <c r="C278">
        <v>235254</v>
      </c>
      <c r="D278" t="s">
        <v>985</v>
      </c>
      <c r="E278" t="s">
        <v>986</v>
      </c>
      <c r="F278" s="181">
        <f t="shared" si="1"/>
        <v>278</v>
      </c>
    </row>
    <row r="279" spans="1:6">
      <c r="A279" s="177">
        <v>279</v>
      </c>
      <c r="B279" t="s">
        <v>987</v>
      </c>
      <c r="C279">
        <v>235257</v>
      </c>
      <c r="D279" t="s">
        <v>987</v>
      </c>
      <c r="E279" t="s">
        <v>988</v>
      </c>
      <c r="F279" s="181">
        <f t="shared" si="1"/>
        <v>279</v>
      </c>
    </row>
    <row r="280" spans="1:6">
      <c r="A280" s="177">
        <v>280</v>
      </c>
      <c r="B280" t="s">
        <v>989</v>
      </c>
      <c r="C280">
        <v>235258</v>
      </c>
      <c r="D280" t="s">
        <v>989</v>
      </c>
      <c r="E280" t="s">
        <v>990</v>
      </c>
      <c r="F280" s="181">
        <f t="shared" si="1"/>
        <v>280</v>
      </c>
    </row>
    <row r="281" spans="1:6">
      <c r="A281" s="177">
        <v>281</v>
      </c>
      <c r="B281" t="s">
        <v>991</v>
      </c>
      <c r="C281">
        <v>235264</v>
      </c>
      <c r="D281" t="s">
        <v>991</v>
      </c>
      <c r="E281" t="s">
        <v>992</v>
      </c>
      <c r="F281" s="181">
        <f t="shared" si="1"/>
        <v>281</v>
      </c>
    </row>
    <row r="282" spans="1:6">
      <c r="A282" s="177">
        <v>282</v>
      </c>
      <c r="B282" t="s">
        <v>993</v>
      </c>
      <c r="C282">
        <v>235265</v>
      </c>
      <c r="D282" t="s">
        <v>993</v>
      </c>
      <c r="E282" t="s">
        <v>994</v>
      </c>
      <c r="F282" s="181">
        <f t="shared" si="1"/>
        <v>282</v>
      </c>
    </row>
    <row r="283" spans="1:6">
      <c r="A283" s="177">
        <v>283</v>
      </c>
      <c r="B283" t="s">
        <v>995</v>
      </c>
      <c r="C283">
        <v>235266</v>
      </c>
      <c r="D283" t="s">
        <v>995</v>
      </c>
      <c r="E283" t="s">
        <v>718</v>
      </c>
      <c r="F283" s="181">
        <f t="shared" si="1"/>
        <v>283</v>
      </c>
    </row>
    <row r="284" spans="1:6">
      <c r="A284" s="177">
        <v>284</v>
      </c>
      <c r="B284" t="s">
        <v>996</v>
      </c>
      <c r="C284">
        <v>235267</v>
      </c>
      <c r="D284" t="s">
        <v>996</v>
      </c>
      <c r="E284" t="s">
        <v>997</v>
      </c>
      <c r="F284" s="181">
        <f t="shared" si="1"/>
        <v>284</v>
      </c>
    </row>
    <row r="285" spans="1:6">
      <c r="A285" s="177">
        <v>285</v>
      </c>
      <c r="B285" t="s">
        <v>998</v>
      </c>
      <c r="C285">
        <v>235414</v>
      </c>
      <c r="D285" t="s">
        <v>998</v>
      </c>
      <c r="E285" t="s">
        <v>999</v>
      </c>
      <c r="F285" s="181">
        <f t="shared" si="1"/>
        <v>285</v>
      </c>
    </row>
    <row r="286" spans="1:6">
      <c r="A286" s="177">
        <v>286</v>
      </c>
      <c r="B286" t="s">
        <v>1000</v>
      </c>
      <c r="C286">
        <v>235415</v>
      </c>
      <c r="D286" t="s">
        <v>1000</v>
      </c>
      <c r="E286" t="s">
        <v>1001</v>
      </c>
      <c r="F286" s="181">
        <f t="shared" si="1"/>
        <v>286</v>
      </c>
    </row>
    <row r="287" spans="1:6">
      <c r="A287" s="177">
        <v>287</v>
      </c>
      <c r="B287" t="s">
        <v>1002</v>
      </c>
      <c r="C287">
        <v>235417</v>
      </c>
      <c r="D287" t="s">
        <v>1002</v>
      </c>
      <c r="E287" t="s">
        <v>1003</v>
      </c>
      <c r="F287" s="181">
        <f t="shared" si="1"/>
        <v>287</v>
      </c>
    </row>
    <row r="288" spans="1:6">
      <c r="A288" s="177">
        <v>288</v>
      </c>
      <c r="B288" t="s">
        <v>1004</v>
      </c>
      <c r="C288">
        <v>235420</v>
      </c>
      <c r="D288" t="s">
        <v>1004</v>
      </c>
      <c r="E288" t="s">
        <v>1005</v>
      </c>
      <c r="F288" s="181">
        <f t="shared" si="1"/>
        <v>288</v>
      </c>
    </row>
    <row r="289" spans="1:6">
      <c r="A289" s="177">
        <v>289</v>
      </c>
      <c r="B289" t="s">
        <v>1006</v>
      </c>
      <c r="C289">
        <v>235421</v>
      </c>
      <c r="D289" t="s">
        <v>1006</v>
      </c>
      <c r="E289" t="s">
        <v>1007</v>
      </c>
      <c r="F289" s="181">
        <f t="shared" si="1"/>
        <v>289</v>
      </c>
    </row>
    <row r="290" spans="1:6">
      <c r="A290" s="177">
        <v>290</v>
      </c>
      <c r="B290" t="s">
        <v>1008</v>
      </c>
      <c r="C290">
        <v>235422</v>
      </c>
      <c r="D290" t="s">
        <v>1008</v>
      </c>
      <c r="E290" t="s">
        <v>1009</v>
      </c>
      <c r="F290" s="181">
        <f t="shared" si="1"/>
        <v>290</v>
      </c>
    </row>
    <row r="291" spans="1:6">
      <c r="A291" s="177">
        <v>291</v>
      </c>
      <c r="B291" t="s">
        <v>1010</v>
      </c>
      <c r="C291">
        <v>235424</v>
      </c>
      <c r="D291" t="s">
        <v>1010</v>
      </c>
      <c r="E291" t="s">
        <v>1011</v>
      </c>
      <c r="F291" s="181">
        <f t="shared" si="1"/>
        <v>291</v>
      </c>
    </row>
    <row r="292" spans="1:6">
      <c r="A292" s="177">
        <v>292</v>
      </c>
      <c r="B292" t="s">
        <v>1012</v>
      </c>
      <c r="C292">
        <v>235425</v>
      </c>
      <c r="D292" t="s">
        <v>1012</v>
      </c>
      <c r="E292" t="s">
        <v>1013</v>
      </c>
      <c r="F292" s="181">
        <f t="shared" si="1"/>
        <v>292</v>
      </c>
    </row>
    <row r="293" spans="1:6">
      <c r="A293" s="177">
        <v>293</v>
      </c>
      <c r="B293" t="s">
        <v>1014</v>
      </c>
      <c r="C293">
        <v>235428</v>
      </c>
      <c r="D293" t="s">
        <v>1014</v>
      </c>
      <c r="E293" t="s">
        <v>1015</v>
      </c>
      <c r="F293" s="181">
        <f t="shared" si="1"/>
        <v>293</v>
      </c>
    </row>
    <row r="294" spans="1:6">
      <c r="A294" s="177">
        <v>294</v>
      </c>
      <c r="B294" t="s">
        <v>1016</v>
      </c>
      <c r="C294">
        <v>235437</v>
      </c>
      <c r="D294" t="s">
        <v>1016</v>
      </c>
      <c r="E294" t="s">
        <v>1017</v>
      </c>
      <c r="F294" s="181">
        <f t="shared" si="1"/>
        <v>294</v>
      </c>
    </row>
    <row r="295" spans="1:6">
      <c r="A295" s="177">
        <v>295</v>
      </c>
      <c r="B295" t="s">
        <v>1018</v>
      </c>
      <c r="C295">
        <v>235440</v>
      </c>
      <c r="D295" t="s">
        <v>1018</v>
      </c>
      <c r="E295" t="s">
        <v>1019</v>
      </c>
      <c r="F295" s="181">
        <f t="shared" si="1"/>
        <v>295</v>
      </c>
    </row>
    <row r="296" spans="1:6">
      <c r="A296" s="177">
        <v>296</v>
      </c>
      <c r="B296" t="s">
        <v>1020</v>
      </c>
      <c r="C296">
        <v>235991</v>
      </c>
      <c r="D296" t="s">
        <v>1020</v>
      </c>
      <c r="E296" t="s">
        <v>1021</v>
      </c>
      <c r="F296" s="181">
        <f t="shared" si="1"/>
        <v>296</v>
      </c>
    </row>
    <row r="297" spans="1:6">
      <c r="A297" s="177">
        <v>297</v>
      </c>
      <c r="B297" t="s">
        <v>1022</v>
      </c>
      <c r="C297">
        <v>235992</v>
      </c>
      <c r="D297" t="s">
        <v>1022</v>
      </c>
      <c r="E297" t="s">
        <v>1023</v>
      </c>
      <c r="F297" s="181">
        <f t="shared" si="1"/>
        <v>297</v>
      </c>
    </row>
    <row r="298" spans="1:6">
      <c r="A298" s="177">
        <v>298</v>
      </c>
      <c r="B298" t="s">
        <v>1024</v>
      </c>
      <c r="C298">
        <v>235993</v>
      </c>
      <c r="D298" t="s">
        <v>1024</v>
      </c>
      <c r="E298" t="s">
        <v>1025</v>
      </c>
      <c r="F298" s="181">
        <f t="shared" si="1"/>
        <v>298</v>
      </c>
    </row>
    <row r="299" spans="1:6">
      <c r="A299" s="177">
        <v>299</v>
      </c>
      <c r="B299" t="s">
        <v>1026</v>
      </c>
      <c r="C299">
        <v>235994</v>
      </c>
      <c r="D299" t="s">
        <v>1026</v>
      </c>
      <c r="E299" t="s">
        <v>1027</v>
      </c>
      <c r="F299" s="181">
        <f t="shared" si="1"/>
        <v>299</v>
      </c>
    </row>
    <row r="300" spans="1:6">
      <c r="A300" s="177">
        <v>300</v>
      </c>
      <c r="B300" t="s">
        <v>1028</v>
      </c>
      <c r="C300">
        <v>235995</v>
      </c>
      <c r="D300" t="s">
        <v>1028</v>
      </c>
      <c r="E300" t="s">
        <v>1029</v>
      </c>
      <c r="F300" s="181">
        <f t="shared" si="1"/>
        <v>300</v>
      </c>
    </row>
    <row r="301" spans="1:6">
      <c r="A301" s="177">
        <v>301</v>
      </c>
      <c r="B301" t="s">
        <v>844</v>
      </c>
      <c r="C301">
        <v>235998</v>
      </c>
      <c r="D301" t="s">
        <v>844</v>
      </c>
      <c r="E301" t="s">
        <v>845</v>
      </c>
      <c r="F301" s="181">
        <f t="shared" si="1"/>
        <v>301</v>
      </c>
    </row>
    <row r="302" spans="1:6">
      <c r="A302" s="177">
        <v>302</v>
      </c>
      <c r="B302" t="s">
        <v>842</v>
      </c>
      <c r="C302">
        <v>235999</v>
      </c>
      <c r="D302" t="s">
        <v>842</v>
      </c>
      <c r="E302" t="s">
        <v>843</v>
      </c>
      <c r="F302" s="181">
        <f t="shared" si="1"/>
        <v>302</v>
      </c>
    </row>
    <row r="303" spans="1:6">
      <c r="A303" s="177">
        <v>303</v>
      </c>
      <c r="B303" t="s">
        <v>1052</v>
      </c>
      <c r="C303">
        <v>236999</v>
      </c>
      <c r="D303" t="s">
        <v>1052</v>
      </c>
      <c r="E303" t="s">
        <v>1053</v>
      </c>
      <c r="F303" s="181">
        <f t="shared" si="1"/>
        <v>303</v>
      </c>
    </row>
    <row r="304" spans="1:6">
      <c r="A304" s="177">
        <v>304</v>
      </c>
      <c r="B304" t="s">
        <v>424</v>
      </c>
      <c r="C304">
        <v>490001</v>
      </c>
      <c r="D304" t="s">
        <v>424</v>
      </c>
      <c r="E304" t="s">
        <v>425</v>
      </c>
      <c r="F304" s="181">
        <f t="shared" si="1"/>
        <v>304</v>
      </c>
    </row>
    <row r="305" spans="1:6">
      <c r="A305" s="177">
        <v>305</v>
      </c>
      <c r="B305" t="s">
        <v>420</v>
      </c>
      <c r="C305">
        <v>490007</v>
      </c>
      <c r="D305" t="s">
        <v>420</v>
      </c>
      <c r="E305" t="s">
        <v>421</v>
      </c>
      <c r="F305" s="181">
        <f t="shared" si="1"/>
        <v>305</v>
      </c>
    </row>
    <row r="306" spans="1:6">
      <c r="A306" s="177">
        <v>306</v>
      </c>
      <c r="B306" t="s">
        <v>426</v>
      </c>
      <c r="C306">
        <v>490010</v>
      </c>
      <c r="D306" t="s">
        <v>426</v>
      </c>
      <c r="E306" t="s">
        <v>427</v>
      </c>
      <c r="F306" s="181">
        <f t="shared" si="1"/>
        <v>306</v>
      </c>
    </row>
    <row r="307" spans="1:6">
      <c r="A307" s="177">
        <v>307</v>
      </c>
      <c r="B307" t="s">
        <v>428</v>
      </c>
      <c r="C307">
        <v>490014</v>
      </c>
      <c r="D307" t="s">
        <v>428</v>
      </c>
      <c r="E307" t="s">
        <v>429</v>
      </c>
      <c r="F307" s="181">
        <f t="shared" si="1"/>
        <v>307</v>
      </c>
    </row>
    <row r="308" spans="1:6">
      <c r="A308" s="177">
        <v>308</v>
      </c>
      <c r="B308" t="s">
        <v>430</v>
      </c>
      <c r="C308">
        <v>490016</v>
      </c>
      <c r="D308" t="s">
        <v>430</v>
      </c>
      <c r="E308" t="s">
        <v>431</v>
      </c>
      <c r="F308" s="181">
        <f t="shared" si="1"/>
        <v>308</v>
      </c>
    </row>
    <row r="309" spans="1:6">
      <c r="A309" s="177">
        <v>309</v>
      </c>
      <c r="B309" t="s">
        <v>452</v>
      </c>
      <c r="C309">
        <v>490020</v>
      </c>
      <c r="D309" t="s">
        <v>452</v>
      </c>
      <c r="E309" t="s">
        <v>453</v>
      </c>
      <c r="F309" s="181">
        <f t="shared" si="1"/>
        <v>309</v>
      </c>
    </row>
    <row r="310" spans="1:6">
      <c r="A310" s="177">
        <v>310</v>
      </c>
      <c r="B310" t="s">
        <v>500</v>
      </c>
      <c r="C310">
        <v>490021</v>
      </c>
      <c r="D310" t="s">
        <v>500</v>
      </c>
      <c r="E310" t="s">
        <v>501</v>
      </c>
      <c r="F310" s="181">
        <f t="shared" si="1"/>
        <v>310</v>
      </c>
    </row>
    <row r="311" spans="1:6">
      <c r="A311" s="177">
        <v>311</v>
      </c>
      <c r="B311" t="s">
        <v>490</v>
      </c>
      <c r="C311">
        <v>490023</v>
      </c>
      <c r="D311" t="s">
        <v>490</v>
      </c>
      <c r="E311" t="s">
        <v>491</v>
      </c>
      <c r="F311" s="181">
        <f t="shared" si="1"/>
        <v>311</v>
      </c>
    </row>
    <row r="312" spans="1:6">
      <c r="A312" s="177">
        <v>312</v>
      </c>
      <c r="B312" t="s">
        <v>492</v>
      </c>
      <c r="C312">
        <v>490024</v>
      </c>
      <c r="D312" t="s">
        <v>492</v>
      </c>
      <c r="E312" t="s">
        <v>493</v>
      </c>
      <c r="F312" s="181">
        <f t="shared" si="1"/>
        <v>312</v>
      </c>
    </row>
    <row r="313" spans="1:6">
      <c r="A313" s="177">
        <v>313</v>
      </c>
      <c r="B313" t="s">
        <v>496</v>
      </c>
      <c r="C313">
        <v>490028</v>
      </c>
      <c r="D313" t="s">
        <v>496</v>
      </c>
      <c r="E313" t="s">
        <v>497</v>
      </c>
      <c r="F313" s="181">
        <f t="shared" si="1"/>
        <v>313</v>
      </c>
    </row>
    <row r="314" spans="1:6">
      <c r="A314" s="177">
        <v>314</v>
      </c>
      <c r="B314" t="s">
        <v>464</v>
      </c>
      <c r="C314">
        <v>490031</v>
      </c>
      <c r="D314" t="s">
        <v>464</v>
      </c>
      <c r="E314" t="s">
        <v>465</v>
      </c>
      <c r="F314" s="181">
        <f t="shared" si="1"/>
        <v>314</v>
      </c>
    </row>
    <row r="315" spans="1:6">
      <c r="A315" s="177">
        <v>315</v>
      </c>
      <c r="B315" t="s">
        <v>488</v>
      </c>
      <c r="C315">
        <v>490032</v>
      </c>
      <c r="D315" t="s">
        <v>488</v>
      </c>
      <c r="E315" t="s">
        <v>489</v>
      </c>
      <c r="F315" s="181">
        <f t="shared" si="1"/>
        <v>315</v>
      </c>
    </row>
    <row r="316" spans="1:6">
      <c r="A316" s="177">
        <v>316</v>
      </c>
      <c r="B316" t="s">
        <v>512</v>
      </c>
      <c r="C316">
        <v>490033</v>
      </c>
      <c r="D316" t="s">
        <v>512</v>
      </c>
      <c r="E316" t="s">
        <v>513</v>
      </c>
      <c r="F316" s="181">
        <f t="shared" si="1"/>
        <v>316</v>
      </c>
    </row>
    <row r="317" spans="1:6">
      <c r="A317" s="177">
        <v>317</v>
      </c>
      <c r="B317" t="s">
        <v>530</v>
      </c>
      <c r="C317">
        <v>490034</v>
      </c>
      <c r="D317" t="s">
        <v>530</v>
      </c>
      <c r="E317" t="s">
        <v>531</v>
      </c>
      <c r="F317" s="181">
        <f t="shared" si="1"/>
        <v>317</v>
      </c>
    </row>
    <row r="318" spans="1:6">
      <c r="A318" s="177">
        <v>318</v>
      </c>
      <c r="B318" t="s">
        <v>532</v>
      </c>
      <c r="C318">
        <v>490036</v>
      </c>
      <c r="D318" t="s">
        <v>532</v>
      </c>
      <c r="E318" t="s">
        <v>533</v>
      </c>
      <c r="F318" s="181">
        <f t="shared" si="1"/>
        <v>318</v>
      </c>
    </row>
    <row r="319" spans="1:6">
      <c r="A319" s="177">
        <v>319</v>
      </c>
      <c r="B319" t="s">
        <v>534</v>
      </c>
      <c r="C319">
        <v>490038</v>
      </c>
      <c r="D319" t="s">
        <v>534</v>
      </c>
      <c r="E319" t="s">
        <v>535</v>
      </c>
      <c r="F319" s="181">
        <f t="shared" si="1"/>
        <v>319</v>
      </c>
    </row>
    <row r="320" spans="1:6">
      <c r="A320" s="177">
        <v>320</v>
      </c>
      <c r="B320" t="s">
        <v>580</v>
      </c>
      <c r="C320">
        <v>490043</v>
      </c>
      <c r="D320" t="s">
        <v>580</v>
      </c>
      <c r="E320" t="s">
        <v>581</v>
      </c>
      <c r="F320" s="181">
        <f t="shared" si="1"/>
        <v>320</v>
      </c>
    </row>
    <row r="321" spans="1:6">
      <c r="A321" s="177">
        <v>321</v>
      </c>
      <c r="B321" t="s">
        <v>546</v>
      </c>
      <c r="C321">
        <v>490044</v>
      </c>
      <c r="D321" t="s">
        <v>546</v>
      </c>
      <c r="E321" t="s">
        <v>547</v>
      </c>
      <c r="F321" s="181">
        <f t="shared" si="1"/>
        <v>321</v>
      </c>
    </row>
    <row r="322" spans="1:6">
      <c r="A322" s="177">
        <v>322</v>
      </c>
      <c r="B322" t="s">
        <v>576</v>
      </c>
      <c r="C322">
        <v>490045</v>
      </c>
      <c r="D322" t="s">
        <v>576</v>
      </c>
      <c r="E322" t="s">
        <v>577</v>
      </c>
      <c r="F322" s="181">
        <f t="shared" si="1"/>
        <v>322</v>
      </c>
    </row>
    <row r="323" spans="1:6">
      <c r="A323" s="177">
        <v>323</v>
      </c>
      <c r="B323" t="s">
        <v>590</v>
      </c>
      <c r="C323">
        <v>490046</v>
      </c>
      <c r="D323" t="s">
        <v>590</v>
      </c>
      <c r="E323" t="s">
        <v>591</v>
      </c>
      <c r="F323" s="181">
        <f t="shared" si="1"/>
        <v>323</v>
      </c>
    </row>
    <row r="324" spans="1:6">
      <c r="A324" s="177">
        <v>324</v>
      </c>
      <c r="B324" t="s">
        <v>598</v>
      </c>
      <c r="C324">
        <v>490048</v>
      </c>
      <c r="D324" t="s">
        <v>598</v>
      </c>
      <c r="E324" t="s">
        <v>599</v>
      </c>
      <c r="F324" s="181">
        <f t="shared" si="1"/>
        <v>324</v>
      </c>
    </row>
    <row r="325" spans="1:6">
      <c r="A325" s="177">
        <v>325</v>
      </c>
      <c r="B325" t="s">
        <v>594</v>
      </c>
      <c r="C325">
        <v>490049</v>
      </c>
      <c r="D325" t="s">
        <v>594</v>
      </c>
      <c r="E325" t="s">
        <v>595</v>
      </c>
      <c r="F325" s="181">
        <f t="shared" si="1"/>
        <v>325</v>
      </c>
    </row>
    <row r="326" spans="1:6">
      <c r="A326" s="177">
        <v>326</v>
      </c>
      <c r="B326" t="s">
        <v>616</v>
      </c>
      <c r="C326">
        <v>490051</v>
      </c>
      <c r="D326" t="s">
        <v>616</v>
      </c>
      <c r="E326" t="s">
        <v>617</v>
      </c>
      <c r="F326" s="181">
        <f t="shared" si="1"/>
        <v>326</v>
      </c>
    </row>
    <row r="327" spans="1:6">
      <c r="A327" s="177">
        <v>327</v>
      </c>
      <c r="B327" t="s">
        <v>606</v>
      </c>
      <c r="C327">
        <v>490053</v>
      </c>
      <c r="D327" t="s">
        <v>606</v>
      </c>
      <c r="E327" t="s">
        <v>607</v>
      </c>
      <c r="F327" s="181">
        <f t="shared" si="1"/>
        <v>327</v>
      </c>
    </row>
    <row r="328" spans="1:6">
      <c r="A328" s="177">
        <v>328</v>
      </c>
      <c r="B328" t="s">
        <v>626</v>
      </c>
      <c r="C328">
        <v>490054</v>
      </c>
      <c r="D328" t="s">
        <v>626</v>
      </c>
      <c r="E328" t="s">
        <v>627</v>
      </c>
      <c r="F328" s="181">
        <f t="shared" si="1"/>
        <v>328</v>
      </c>
    </row>
    <row r="329" spans="1:6">
      <c r="A329" s="177">
        <v>329</v>
      </c>
      <c r="B329" t="s">
        <v>630</v>
      </c>
      <c r="C329">
        <v>490061</v>
      </c>
      <c r="D329" t="s">
        <v>630</v>
      </c>
      <c r="E329" t="s">
        <v>631</v>
      </c>
      <c r="F329" s="181">
        <f t="shared" si="1"/>
        <v>329</v>
      </c>
    </row>
    <row r="330" spans="1:6">
      <c r="A330" s="177">
        <v>330</v>
      </c>
      <c r="B330" t="s">
        <v>632</v>
      </c>
      <c r="C330">
        <v>490062</v>
      </c>
      <c r="D330" t="s">
        <v>632</v>
      </c>
      <c r="E330" t="s">
        <v>633</v>
      </c>
      <c r="F330" s="181">
        <f t="shared" si="1"/>
        <v>330</v>
      </c>
    </row>
    <row r="331" spans="1:6">
      <c r="A331" s="177">
        <v>331</v>
      </c>
      <c r="B331" t="s">
        <v>634</v>
      </c>
      <c r="C331">
        <v>490069</v>
      </c>
      <c r="D331" t="s">
        <v>634</v>
      </c>
      <c r="E331" t="s">
        <v>635</v>
      </c>
      <c r="F331" s="181">
        <f t="shared" si="1"/>
        <v>331</v>
      </c>
    </row>
    <row r="332" spans="1:6">
      <c r="A332" s="177">
        <v>332</v>
      </c>
      <c r="B332" t="s">
        <v>572</v>
      </c>
      <c r="C332">
        <v>490085</v>
      </c>
      <c r="D332" t="s">
        <v>572</v>
      </c>
      <c r="E332" t="s">
        <v>573</v>
      </c>
      <c r="F332" s="181">
        <f t="shared" si="1"/>
        <v>332</v>
      </c>
    </row>
    <row r="333" spans="1:6">
      <c r="A333" s="177">
        <v>333</v>
      </c>
      <c r="B333" t="s">
        <v>628</v>
      </c>
      <c r="C333">
        <v>490092</v>
      </c>
      <c r="D333" t="s">
        <v>628</v>
      </c>
      <c r="E333" t="s">
        <v>629</v>
      </c>
      <c r="F333" s="181">
        <f t="shared" si="1"/>
        <v>333</v>
      </c>
    </row>
    <row r="334" spans="1:6">
      <c r="A334" s="177">
        <v>334</v>
      </c>
      <c r="B334" t="s">
        <v>638</v>
      </c>
      <c r="C334">
        <v>490096</v>
      </c>
      <c r="D334" t="s">
        <v>638</v>
      </c>
      <c r="E334" t="s">
        <v>639</v>
      </c>
      <c r="F334" s="181">
        <f t="shared" si="1"/>
        <v>334</v>
      </c>
    </row>
    <row r="335" spans="1:6">
      <c r="A335" s="177">
        <v>335</v>
      </c>
      <c r="B335" t="s">
        <v>1054</v>
      </c>
      <c r="C335">
        <v>490100</v>
      </c>
      <c r="D335" t="s">
        <v>1054</v>
      </c>
      <c r="E335" t="s">
        <v>1055</v>
      </c>
      <c r="F335" s="181">
        <f t="shared" si="1"/>
        <v>335</v>
      </c>
    </row>
    <row r="336" spans="1:6">
      <c r="A336" s="177">
        <v>336</v>
      </c>
      <c r="B336" t="s">
        <v>422</v>
      </c>
      <c r="C336">
        <v>491001</v>
      </c>
      <c r="D336" t="s">
        <v>422</v>
      </c>
      <c r="E336" t="s">
        <v>423</v>
      </c>
      <c r="F336" s="181">
        <f t="shared" si="1"/>
        <v>336</v>
      </c>
    </row>
    <row r="337" spans="1:6">
      <c r="A337" s="177">
        <v>337</v>
      </c>
      <c r="B337" t="s">
        <v>432</v>
      </c>
      <c r="C337">
        <v>491003</v>
      </c>
      <c r="D337" t="s">
        <v>432</v>
      </c>
      <c r="E337" t="s">
        <v>433</v>
      </c>
      <c r="F337" s="181">
        <f t="shared" si="1"/>
        <v>337</v>
      </c>
    </row>
    <row r="338" spans="1:6">
      <c r="A338" s="177">
        <v>338</v>
      </c>
      <c r="B338" t="s">
        <v>528</v>
      </c>
      <c r="C338">
        <v>491005</v>
      </c>
      <c r="D338" t="s">
        <v>528</v>
      </c>
      <c r="E338" t="s">
        <v>529</v>
      </c>
      <c r="F338" s="181">
        <f t="shared" si="1"/>
        <v>338</v>
      </c>
    </row>
    <row r="339" spans="1:6">
      <c r="A339" s="177">
        <v>339</v>
      </c>
      <c r="B339" t="s">
        <v>536</v>
      </c>
      <c r="C339">
        <v>491007</v>
      </c>
      <c r="D339" t="s">
        <v>536</v>
      </c>
      <c r="E339" t="s">
        <v>537</v>
      </c>
      <c r="F339" s="181">
        <f t="shared" si="1"/>
        <v>339</v>
      </c>
    </row>
    <row r="340" spans="1:6">
      <c r="A340" s="177">
        <v>340</v>
      </c>
      <c r="B340" t="s">
        <v>548</v>
      </c>
      <c r="C340">
        <v>491011</v>
      </c>
      <c r="D340" t="s">
        <v>548</v>
      </c>
      <c r="E340" t="s">
        <v>549</v>
      </c>
      <c r="F340" s="181">
        <f t="shared" ref="F340:F403" si="2">A340</f>
        <v>340</v>
      </c>
    </row>
    <row r="341" spans="1:6">
      <c r="A341" s="177">
        <v>341</v>
      </c>
      <c r="B341" t="s">
        <v>578</v>
      </c>
      <c r="C341">
        <v>491013</v>
      </c>
      <c r="D341" t="s">
        <v>578</v>
      </c>
      <c r="E341" t="s">
        <v>579</v>
      </c>
      <c r="F341" s="181">
        <f t="shared" si="2"/>
        <v>341</v>
      </c>
    </row>
    <row r="342" spans="1:6">
      <c r="A342" s="177">
        <v>342</v>
      </c>
      <c r="B342" t="s">
        <v>472</v>
      </c>
      <c r="C342">
        <v>491085</v>
      </c>
      <c r="D342" t="s">
        <v>472</v>
      </c>
      <c r="E342" t="s">
        <v>473</v>
      </c>
      <c r="F342" s="181">
        <f t="shared" si="2"/>
        <v>342</v>
      </c>
    </row>
    <row r="343" spans="1:6">
      <c r="A343" s="177">
        <v>343</v>
      </c>
      <c r="B343" t="s">
        <v>440</v>
      </c>
      <c r="C343">
        <v>492035</v>
      </c>
      <c r="D343" t="s">
        <v>440</v>
      </c>
      <c r="E343" t="s">
        <v>441</v>
      </c>
      <c r="F343" s="181">
        <f t="shared" si="2"/>
        <v>343</v>
      </c>
    </row>
    <row r="344" spans="1:6">
      <c r="A344" s="177">
        <v>344</v>
      </c>
      <c r="B344" t="s">
        <v>434</v>
      </c>
      <c r="C344">
        <v>492037</v>
      </c>
      <c r="D344" t="s">
        <v>434</v>
      </c>
      <c r="E344" t="s">
        <v>435</v>
      </c>
      <c r="F344" s="181">
        <f t="shared" si="2"/>
        <v>344</v>
      </c>
    </row>
    <row r="345" spans="1:6">
      <c r="A345" s="177">
        <v>345</v>
      </c>
      <c r="B345" t="s">
        <v>454</v>
      </c>
      <c r="C345">
        <v>492047</v>
      </c>
      <c r="D345" t="s">
        <v>454</v>
      </c>
      <c r="E345" t="s">
        <v>455</v>
      </c>
      <c r="F345" s="181">
        <f t="shared" si="2"/>
        <v>345</v>
      </c>
    </row>
    <row r="346" spans="1:6">
      <c r="A346" s="177">
        <v>346</v>
      </c>
      <c r="B346" t="s">
        <v>456</v>
      </c>
      <c r="C346">
        <v>492049</v>
      </c>
      <c r="D346" t="s">
        <v>456</v>
      </c>
      <c r="E346" t="s">
        <v>457</v>
      </c>
      <c r="F346" s="181">
        <f t="shared" si="2"/>
        <v>346</v>
      </c>
    </row>
    <row r="347" spans="1:6">
      <c r="A347" s="177">
        <v>347</v>
      </c>
      <c r="B347" t="s">
        <v>458</v>
      </c>
      <c r="C347">
        <v>492051</v>
      </c>
      <c r="D347" t="s">
        <v>458</v>
      </c>
      <c r="E347" t="s">
        <v>459</v>
      </c>
      <c r="F347" s="181">
        <f t="shared" si="2"/>
        <v>347</v>
      </c>
    </row>
    <row r="348" spans="1:6">
      <c r="A348" s="177">
        <v>348</v>
      </c>
      <c r="B348" t="s">
        <v>460</v>
      </c>
      <c r="C348">
        <v>492052</v>
      </c>
      <c r="D348" t="s">
        <v>460</v>
      </c>
      <c r="E348" t="s">
        <v>461</v>
      </c>
      <c r="F348" s="181">
        <f t="shared" si="2"/>
        <v>348</v>
      </c>
    </row>
    <row r="349" spans="1:6">
      <c r="A349" s="177">
        <v>349</v>
      </c>
      <c r="B349" t="s">
        <v>462</v>
      </c>
      <c r="C349">
        <v>492055</v>
      </c>
      <c r="D349" t="s">
        <v>462</v>
      </c>
      <c r="E349" t="s">
        <v>463</v>
      </c>
      <c r="F349" s="181">
        <f t="shared" si="2"/>
        <v>349</v>
      </c>
    </row>
    <row r="350" spans="1:6">
      <c r="A350" s="177">
        <v>350</v>
      </c>
      <c r="B350" t="s">
        <v>522</v>
      </c>
      <c r="C350">
        <v>492062</v>
      </c>
      <c r="D350" t="s">
        <v>522</v>
      </c>
      <c r="E350" t="s">
        <v>523</v>
      </c>
      <c r="F350" s="181">
        <f t="shared" si="2"/>
        <v>350</v>
      </c>
    </row>
    <row r="351" spans="1:6">
      <c r="A351" s="177">
        <v>351</v>
      </c>
      <c r="B351" t="s">
        <v>466</v>
      </c>
      <c r="C351">
        <v>492064</v>
      </c>
      <c r="D351" t="s">
        <v>466</v>
      </c>
      <c r="E351" t="s">
        <v>467</v>
      </c>
      <c r="F351" s="181">
        <f t="shared" si="2"/>
        <v>351</v>
      </c>
    </row>
    <row r="352" spans="1:6">
      <c r="A352" s="177">
        <v>352</v>
      </c>
      <c r="B352" t="s">
        <v>468</v>
      </c>
      <c r="C352">
        <v>492066</v>
      </c>
      <c r="D352" t="s">
        <v>468</v>
      </c>
      <c r="E352" t="s">
        <v>469</v>
      </c>
      <c r="F352" s="181">
        <f t="shared" si="2"/>
        <v>352</v>
      </c>
    </row>
    <row r="353" spans="1:6">
      <c r="A353" s="177">
        <v>353</v>
      </c>
      <c r="B353" t="s">
        <v>470</v>
      </c>
      <c r="C353">
        <v>492067</v>
      </c>
      <c r="D353" t="s">
        <v>470</v>
      </c>
      <c r="E353" t="s">
        <v>471</v>
      </c>
      <c r="F353" s="181">
        <f t="shared" si="2"/>
        <v>353</v>
      </c>
    </row>
    <row r="354" spans="1:6">
      <c r="A354" s="177">
        <v>354</v>
      </c>
      <c r="B354" t="s">
        <v>450</v>
      </c>
      <c r="C354">
        <v>492070</v>
      </c>
      <c r="D354" t="s">
        <v>450</v>
      </c>
      <c r="E354" t="s">
        <v>451</v>
      </c>
      <c r="F354" s="181">
        <f t="shared" si="2"/>
        <v>354</v>
      </c>
    </row>
    <row r="355" spans="1:6">
      <c r="A355" s="177">
        <v>355</v>
      </c>
      <c r="B355" t="s">
        <v>474</v>
      </c>
      <c r="C355">
        <v>492071</v>
      </c>
      <c r="D355" t="s">
        <v>474</v>
      </c>
      <c r="E355" t="s">
        <v>475</v>
      </c>
      <c r="F355" s="181">
        <f t="shared" si="2"/>
        <v>355</v>
      </c>
    </row>
    <row r="356" spans="1:6">
      <c r="A356" s="177">
        <v>356</v>
      </c>
      <c r="B356" t="s">
        <v>476</v>
      </c>
      <c r="C356">
        <v>492079</v>
      </c>
      <c r="D356" t="s">
        <v>476</v>
      </c>
      <c r="E356" t="s">
        <v>477</v>
      </c>
      <c r="F356" s="181">
        <f t="shared" si="2"/>
        <v>356</v>
      </c>
    </row>
    <row r="357" spans="1:6">
      <c r="A357" s="177">
        <v>357</v>
      </c>
      <c r="B357" t="s">
        <v>478</v>
      </c>
      <c r="C357">
        <v>492085</v>
      </c>
      <c r="D357" t="s">
        <v>478</v>
      </c>
      <c r="E357" t="s">
        <v>479</v>
      </c>
      <c r="F357" s="181">
        <f t="shared" si="2"/>
        <v>357</v>
      </c>
    </row>
    <row r="358" spans="1:6">
      <c r="A358" s="177">
        <v>358</v>
      </c>
      <c r="B358" t="s">
        <v>438</v>
      </c>
      <c r="C358">
        <v>492087</v>
      </c>
      <c r="D358" t="s">
        <v>438</v>
      </c>
      <c r="E358" t="s">
        <v>439</v>
      </c>
      <c r="F358" s="181">
        <f t="shared" si="2"/>
        <v>358</v>
      </c>
    </row>
    <row r="359" spans="1:6">
      <c r="A359" s="177">
        <v>359</v>
      </c>
      <c r="B359" t="s">
        <v>480</v>
      </c>
      <c r="C359">
        <v>492090</v>
      </c>
      <c r="D359" t="s">
        <v>480</v>
      </c>
      <c r="E359" t="s">
        <v>481</v>
      </c>
      <c r="F359" s="181">
        <f t="shared" si="2"/>
        <v>359</v>
      </c>
    </row>
    <row r="360" spans="1:6">
      <c r="A360" s="177">
        <v>360</v>
      </c>
      <c r="B360" t="s">
        <v>482</v>
      </c>
      <c r="C360">
        <v>492092</v>
      </c>
      <c r="D360" t="s">
        <v>482</v>
      </c>
      <c r="E360" t="s">
        <v>483</v>
      </c>
      <c r="F360" s="181">
        <f t="shared" si="2"/>
        <v>360</v>
      </c>
    </row>
    <row r="361" spans="1:6">
      <c r="A361" s="177">
        <v>361</v>
      </c>
      <c r="B361" t="s">
        <v>484</v>
      </c>
      <c r="C361">
        <v>492093</v>
      </c>
      <c r="D361" t="s">
        <v>484</v>
      </c>
      <c r="E361" t="s">
        <v>485</v>
      </c>
      <c r="F361" s="181">
        <f t="shared" si="2"/>
        <v>361</v>
      </c>
    </row>
    <row r="362" spans="1:6">
      <c r="A362" s="177">
        <v>362</v>
      </c>
      <c r="B362" t="s">
        <v>486</v>
      </c>
      <c r="C362">
        <v>492094</v>
      </c>
      <c r="D362" t="s">
        <v>486</v>
      </c>
      <c r="E362" t="s">
        <v>487</v>
      </c>
      <c r="F362" s="181">
        <f t="shared" si="2"/>
        <v>362</v>
      </c>
    </row>
    <row r="363" spans="1:6">
      <c r="A363" s="177">
        <v>363</v>
      </c>
      <c r="B363" t="s">
        <v>524</v>
      </c>
      <c r="C363">
        <v>492095</v>
      </c>
      <c r="D363" t="s">
        <v>524</v>
      </c>
      <c r="E363" t="s">
        <v>525</v>
      </c>
      <c r="F363" s="181">
        <f t="shared" si="2"/>
        <v>363</v>
      </c>
    </row>
    <row r="364" spans="1:6">
      <c r="A364" s="177">
        <v>364</v>
      </c>
      <c r="B364" t="s">
        <v>494</v>
      </c>
      <c r="C364">
        <v>492100</v>
      </c>
      <c r="D364" t="s">
        <v>494</v>
      </c>
      <c r="E364" t="s">
        <v>495</v>
      </c>
      <c r="F364" s="181">
        <f t="shared" si="2"/>
        <v>364</v>
      </c>
    </row>
    <row r="365" spans="1:6">
      <c r="A365" s="177">
        <v>365</v>
      </c>
      <c r="B365" t="s">
        <v>498</v>
      </c>
      <c r="C365">
        <v>492105</v>
      </c>
      <c r="D365" t="s">
        <v>498</v>
      </c>
      <c r="E365" t="s">
        <v>499</v>
      </c>
      <c r="F365" s="181">
        <f t="shared" si="2"/>
        <v>365</v>
      </c>
    </row>
    <row r="366" spans="1:6">
      <c r="A366" s="177">
        <v>366</v>
      </c>
      <c r="B366" t="s">
        <v>504</v>
      </c>
      <c r="C366">
        <v>492109</v>
      </c>
      <c r="D366" t="s">
        <v>504</v>
      </c>
      <c r="E366" t="s">
        <v>505</v>
      </c>
      <c r="F366" s="181">
        <f t="shared" si="2"/>
        <v>366</v>
      </c>
    </row>
    <row r="367" spans="1:6">
      <c r="A367" s="177">
        <v>367</v>
      </c>
      <c r="B367" t="s">
        <v>506</v>
      </c>
      <c r="C367">
        <v>492111</v>
      </c>
      <c r="D367" t="s">
        <v>506</v>
      </c>
      <c r="E367" t="s">
        <v>507</v>
      </c>
      <c r="F367" s="181">
        <f t="shared" si="2"/>
        <v>367</v>
      </c>
    </row>
    <row r="368" spans="1:6">
      <c r="A368" s="177">
        <v>368</v>
      </c>
      <c r="B368" t="s">
        <v>442</v>
      </c>
      <c r="C368">
        <v>492114</v>
      </c>
      <c r="D368" t="s">
        <v>442</v>
      </c>
      <c r="E368" t="s">
        <v>443</v>
      </c>
      <c r="F368" s="181">
        <f t="shared" si="2"/>
        <v>368</v>
      </c>
    </row>
    <row r="369" spans="1:6">
      <c r="A369" s="177">
        <v>369</v>
      </c>
      <c r="B369" t="s">
        <v>510</v>
      </c>
      <c r="C369">
        <v>492116</v>
      </c>
      <c r="D369" t="s">
        <v>510</v>
      </c>
      <c r="E369" t="s">
        <v>511</v>
      </c>
      <c r="F369" s="181">
        <f t="shared" si="2"/>
        <v>369</v>
      </c>
    </row>
    <row r="370" spans="1:6">
      <c r="A370" s="177">
        <v>370</v>
      </c>
      <c r="B370" t="s">
        <v>508</v>
      </c>
      <c r="C370">
        <v>492122</v>
      </c>
      <c r="D370" t="s">
        <v>508</v>
      </c>
      <c r="E370" t="s">
        <v>509</v>
      </c>
      <c r="F370" s="181">
        <f t="shared" si="2"/>
        <v>370</v>
      </c>
    </row>
    <row r="371" spans="1:6">
      <c r="A371" s="177">
        <v>371</v>
      </c>
      <c r="B371" t="s">
        <v>526</v>
      </c>
      <c r="C371">
        <v>492123</v>
      </c>
      <c r="D371" t="s">
        <v>526</v>
      </c>
      <c r="E371" t="s">
        <v>527</v>
      </c>
      <c r="F371" s="181">
        <f t="shared" si="2"/>
        <v>371</v>
      </c>
    </row>
    <row r="372" spans="1:6">
      <c r="A372" s="177">
        <v>372</v>
      </c>
      <c r="B372" t="s">
        <v>514</v>
      </c>
      <c r="C372">
        <v>492126</v>
      </c>
      <c r="D372" t="s">
        <v>514</v>
      </c>
      <c r="E372" t="s">
        <v>515</v>
      </c>
      <c r="F372" s="181">
        <f t="shared" si="2"/>
        <v>372</v>
      </c>
    </row>
    <row r="373" spans="1:6">
      <c r="A373" s="177">
        <v>373</v>
      </c>
      <c r="B373" t="s">
        <v>502</v>
      </c>
      <c r="C373">
        <v>492129</v>
      </c>
      <c r="D373" t="s">
        <v>502</v>
      </c>
      <c r="E373" t="s">
        <v>503</v>
      </c>
      <c r="F373" s="181">
        <f t="shared" si="2"/>
        <v>373</v>
      </c>
    </row>
    <row r="374" spans="1:6">
      <c r="A374" s="177">
        <v>374</v>
      </c>
      <c r="B374" t="s">
        <v>516</v>
      </c>
      <c r="C374">
        <v>492133</v>
      </c>
      <c r="D374" t="s">
        <v>516</v>
      </c>
      <c r="E374" t="s">
        <v>517</v>
      </c>
      <c r="F374" s="181">
        <f t="shared" si="2"/>
        <v>374</v>
      </c>
    </row>
    <row r="375" spans="1:6">
      <c r="A375" s="177">
        <v>375</v>
      </c>
      <c r="B375" t="s">
        <v>446</v>
      </c>
      <c r="C375">
        <v>492140</v>
      </c>
      <c r="D375" t="s">
        <v>446</v>
      </c>
      <c r="E375" t="s">
        <v>447</v>
      </c>
      <c r="F375" s="181">
        <f t="shared" si="2"/>
        <v>375</v>
      </c>
    </row>
    <row r="376" spans="1:6">
      <c r="A376" s="177">
        <v>376</v>
      </c>
      <c r="B376" t="s">
        <v>518</v>
      </c>
      <c r="C376">
        <v>492142</v>
      </c>
      <c r="D376" t="s">
        <v>518</v>
      </c>
      <c r="E376" t="s">
        <v>519</v>
      </c>
      <c r="F376" s="181">
        <f t="shared" si="2"/>
        <v>376</v>
      </c>
    </row>
    <row r="377" spans="1:6">
      <c r="A377" s="177">
        <v>377</v>
      </c>
      <c r="B377" t="s">
        <v>520</v>
      </c>
      <c r="C377">
        <v>492144</v>
      </c>
      <c r="D377" t="s">
        <v>520</v>
      </c>
      <c r="E377" t="s">
        <v>521</v>
      </c>
      <c r="F377" s="181">
        <f t="shared" si="2"/>
        <v>377</v>
      </c>
    </row>
    <row r="378" spans="1:6">
      <c r="A378" s="177">
        <v>378</v>
      </c>
      <c r="B378" t="s">
        <v>538</v>
      </c>
      <c r="C378">
        <v>492158</v>
      </c>
      <c r="D378" t="s">
        <v>538</v>
      </c>
      <c r="E378" t="s">
        <v>539</v>
      </c>
      <c r="F378" s="181">
        <f t="shared" si="2"/>
        <v>378</v>
      </c>
    </row>
    <row r="379" spans="1:6">
      <c r="A379" s="177">
        <v>379</v>
      </c>
      <c r="B379" t="s">
        <v>1056</v>
      </c>
      <c r="C379">
        <v>492161</v>
      </c>
      <c r="D379" t="s">
        <v>1056</v>
      </c>
      <c r="E379" t="s">
        <v>1057</v>
      </c>
      <c r="F379" s="181">
        <f t="shared" si="2"/>
        <v>379</v>
      </c>
    </row>
    <row r="380" spans="1:6">
      <c r="A380" s="177">
        <v>380</v>
      </c>
      <c r="B380" t="s">
        <v>540</v>
      </c>
      <c r="C380">
        <v>492164</v>
      </c>
      <c r="D380" t="s">
        <v>540</v>
      </c>
      <c r="E380" t="s">
        <v>541</v>
      </c>
      <c r="F380" s="181">
        <f t="shared" si="2"/>
        <v>380</v>
      </c>
    </row>
    <row r="381" spans="1:6">
      <c r="A381" s="177">
        <v>381</v>
      </c>
      <c r="B381" t="s">
        <v>554</v>
      </c>
      <c r="C381">
        <v>492165</v>
      </c>
      <c r="D381" t="s">
        <v>554</v>
      </c>
      <c r="E381" t="s">
        <v>555</v>
      </c>
      <c r="F381" s="181">
        <f t="shared" si="2"/>
        <v>381</v>
      </c>
    </row>
    <row r="382" spans="1:6">
      <c r="A382" s="177">
        <v>382</v>
      </c>
      <c r="B382" t="s">
        <v>542</v>
      </c>
      <c r="C382">
        <v>492166</v>
      </c>
      <c r="D382" t="s">
        <v>542</v>
      </c>
      <c r="E382" t="s">
        <v>543</v>
      </c>
      <c r="F382" s="181">
        <f t="shared" si="2"/>
        <v>382</v>
      </c>
    </row>
    <row r="383" spans="1:6">
      <c r="A383" s="177">
        <v>383</v>
      </c>
      <c r="B383" t="s">
        <v>544</v>
      </c>
      <c r="C383">
        <v>492167</v>
      </c>
      <c r="D383" t="s">
        <v>544</v>
      </c>
      <c r="E383" t="s">
        <v>545</v>
      </c>
      <c r="F383" s="181">
        <f t="shared" si="2"/>
        <v>383</v>
      </c>
    </row>
    <row r="384" spans="1:6">
      <c r="A384" s="177">
        <v>384</v>
      </c>
      <c r="B384" t="s">
        <v>550</v>
      </c>
      <c r="C384">
        <v>492168</v>
      </c>
      <c r="D384" t="s">
        <v>550</v>
      </c>
      <c r="E384" t="s">
        <v>551</v>
      </c>
      <c r="F384" s="181">
        <f t="shared" si="2"/>
        <v>384</v>
      </c>
    </row>
    <row r="385" spans="1:6">
      <c r="A385" s="177">
        <v>385</v>
      </c>
      <c r="B385" t="s">
        <v>558</v>
      </c>
      <c r="C385">
        <v>492170</v>
      </c>
      <c r="D385" t="s">
        <v>558</v>
      </c>
      <c r="E385" t="s">
        <v>559</v>
      </c>
      <c r="F385" s="181">
        <f t="shared" si="2"/>
        <v>385</v>
      </c>
    </row>
    <row r="386" spans="1:6">
      <c r="A386" s="177">
        <v>386</v>
      </c>
      <c r="B386" t="s">
        <v>562</v>
      </c>
      <c r="C386">
        <v>492171</v>
      </c>
      <c r="D386" t="s">
        <v>562</v>
      </c>
      <c r="E386" t="s">
        <v>563</v>
      </c>
      <c r="F386" s="181">
        <f t="shared" si="2"/>
        <v>386</v>
      </c>
    </row>
    <row r="387" spans="1:6">
      <c r="A387" s="177">
        <v>387</v>
      </c>
      <c r="B387" t="s">
        <v>564</v>
      </c>
      <c r="C387">
        <v>492172</v>
      </c>
      <c r="D387" t="s">
        <v>564</v>
      </c>
      <c r="E387" t="s">
        <v>565</v>
      </c>
      <c r="F387" s="181">
        <f t="shared" si="2"/>
        <v>387</v>
      </c>
    </row>
    <row r="388" spans="1:6">
      <c r="A388" s="177">
        <v>388</v>
      </c>
      <c r="B388" t="s">
        <v>566</v>
      </c>
      <c r="C388">
        <v>492173</v>
      </c>
      <c r="D388" t="s">
        <v>566</v>
      </c>
      <c r="E388" t="s">
        <v>567</v>
      </c>
      <c r="F388" s="181">
        <f t="shared" si="2"/>
        <v>388</v>
      </c>
    </row>
    <row r="389" spans="1:6">
      <c r="A389" s="177">
        <v>389</v>
      </c>
      <c r="B389" t="s">
        <v>560</v>
      </c>
      <c r="C389">
        <v>492174</v>
      </c>
      <c r="D389" t="s">
        <v>560</v>
      </c>
      <c r="E389" t="s">
        <v>561</v>
      </c>
      <c r="F389" s="181">
        <f t="shared" si="2"/>
        <v>389</v>
      </c>
    </row>
    <row r="390" spans="1:6">
      <c r="A390" s="177">
        <v>390</v>
      </c>
      <c r="B390" t="s">
        <v>568</v>
      </c>
      <c r="C390">
        <v>492175</v>
      </c>
      <c r="D390" t="s">
        <v>568</v>
      </c>
      <c r="E390" t="s">
        <v>569</v>
      </c>
      <c r="F390" s="181">
        <f t="shared" si="2"/>
        <v>390</v>
      </c>
    </row>
    <row r="391" spans="1:6">
      <c r="A391" s="177">
        <v>391</v>
      </c>
      <c r="B391" t="s">
        <v>574</v>
      </c>
      <c r="C391">
        <v>492177</v>
      </c>
      <c r="D391" t="s">
        <v>574</v>
      </c>
      <c r="E391" t="s">
        <v>575</v>
      </c>
      <c r="F391" s="181">
        <f t="shared" si="2"/>
        <v>391</v>
      </c>
    </row>
    <row r="392" spans="1:6">
      <c r="A392" s="177">
        <v>392</v>
      </c>
      <c r="B392" t="s">
        <v>1058</v>
      </c>
      <c r="C392">
        <v>492181</v>
      </c>
      <c r="D392" t="s">
        <v>1058</v>
      </c>
      <c r="E392" t="s">
        <v>1059</v>
      </c>
      <c r="F392" s="181">
        <f t="shared" si="2"/>
        <v>392</v>
      </c>
    </row>
    <row r="393" spans="1:6">
      <c r="A393" s="177">
        <v>393</v>
      </c>
      <c r="B393" t="s">
        <v>582</v>
      </c>
      <c r="C393">
        <v>492182</v>
      </c>
      <c r="D393" t="s">
        <v>582</v>
      </c>
      <c r="E393" t="s">
        <v>583</v>
      </c>
      <c r="F393" s="181">
        <f t="shared" si="2"/>
        <v>393</v>
      </c>
    </row>
    <row r="394" spans="1:6">
      <c r="A394" s="177">
        <v>394</v>
      </c>
      <c r="B394" t="s">
        <v>584</v>
      </c>
      <c r="C394">
        <v>492183</v>
      </c>
      <c r="D394" t="s">
        <v>584</v>
      </c>
      <c r="E394" t="s">
        <v>585</v>
      </c>
      <c r="F394" s="181">
        <f t="shared" si="2"/>
        <v>394</v>
      </c>
    </row>
    <row r="395" spans="1:6">
      <c r="A395" s="177">
        <v>395</v>
      </c>
      <c r="B395" t="s">
        <v>586</v>
      </c>
      <c r="C395">
        <v>492184</v>
      </c>
      <c r="D395" t="s">
        <v>586</v>
      </c>
      <c r="E395" t="s">
        <v>587</v>
      </c>
      <c r="F395" s="181">
        <f t="shared" si="2"/>
        <v>395</v>
      </c>
    </row>
    <row r="396" spans="1:6">
      <c r="A396" s="177">
        <v>396</v>
      </c>
      <c r="B396" t="s">
        <v>588</v>
      </c>
      <c r="C396">
        <v>492185</v>
      </c>
      <c r="D396" t="s">
        <v>588</v>
      </c>
      <c r="E396" t="s">
        <v>589</v>
      </c>
      <c r="F396" s="181">
        <f t="shared" si="2"/>
        <v>396</v>
      </c>
    </row>
    <row r="397" spans="1:6">
      <c r="A397" s="177">
        <v>397</v>
      </c>
      <c r="B397" t="s">
        <v>596</v>
      </c>
      <c r="C397">
        <v>492192</v>
      </c>
      <c r="D397" t="s">
        <v>596</v>
      </c>
      <c r="E397" t="s">
        <v>597</v>
      </c>
      <c r="F397" s="181">
        <f t="shared" si="2"/>
        <v>397</v>
      </c>
    </row>
    <row r="398" spans="1:6">
      <c r="A398" s="177">
        <v>398</v>
      </c>
      <c r="B398" t="s">
        <v>600</v>
      </c>
      <c r="C398">
        <v>492195</v>
      </c>
      <c r="D398" t="s">
        <v>600</v>
      </c>
      <c r="E398" t="s">
        <v>601</v>
      </c>
      <c r="F398" s="181">
        <f t="shared" si="2"/>
        <v>398</v>
      </c>
    </row>
    <row r="399" spans="1:6">
      <c r="A399" s="177">
        <v>399</v>
      </c>
      <c r="B399" t="s">
        <v>602</v>
      </c>
      <c r="C399">
        <v>492200</v>
      </c>
      <c r="D399" t="s">
        <v>602</v>
      </c>
      <c r="E399" t="s">
        <v>603</v>
      </c>
      <c r="F399" s="181">
        <f t="shared" si="2"/>
        <v>399</v>
      </c>
    </row>
    <row r="400" spans="1:6">
      <c r="A400" s="177">
        <v>400</v>
      </c>
      <c r="B400" t="s">
        <v>604</v>
      </c>
      <c r="C400">
        <v>492204</v>
      </c>
      <c r="D400" t="s">
        <v>604</v>
      </c>
      <c r="E400" t="s">
        <v>605</v>
      </c>
      <c r="F400" s="181">
        <f t="shared" si="2"/>
        <v>400</v>
      </c>
    </row>
    <row r="401" spans="1:6">
      <c r="A401" s="177">
        <v>401</v>
      </c>
      <c r="B401" t="s">
        <v>608</v>
      </c>
      <c r="C401">
        <v>492207</v>
      </c>
      <c r="D401" t="s">
        <v>608</v>
      </c>
      <c r="E401" t="s">
        <v>609</v>
      </c>
      <c r="F401" s="181">
        <f t="shared" si="2"/>
        <v>401</v>
      </c>
    </row>
    <row r="402" spans="1:6">
      <c r="A402" s="177">
        <v>402</v>
      </c>
      <c r="B402" t="s">
        <v>610</v>
      </c>
      <c r="C402">
        <v>492209</v>
      </c>
      <c r="D402" t="s">
        <v>610</v>
      </c>
      <c r="E402" t="s">
        <v>611</v>
      </c>
      <c r="F402" s="181">
        <f t="shared" si="2"/>
        <v>402</v>
      </c>
    </row>
    <row r="403" spans="1:6">
      <c r="A403" s="177">
        <v>403</v>
      </c>
      <c r="B403" t="s">
        <v>614</v>
      </c>
      <c r="C403">
        <v>492213</v>
      </c>
      <c r="D403" t="s">
        <v>614</v>
      </c>
      <c r="E403" t="s">
        <v>615</v>
      </c>
      <c r="F403" s="181">
        <f t="shared" si="2"/>
        <v>403</v>
      </c>
    </row>
    <row r="404" spans="1:6">
      <c r="A404" s="177">
        <v>404</v>
      </c>
      <c r="B404" t="s">
        <v>618</v>
      </c>
      <c r="C404">
        <v>492220</v>
      </c>
      <c r="D404" t="s">
        <v>618</v>
      </c>
      <c r="E404" t="s">
        <v>619</v>
      </c>
      <c r="F404" s="181">
        <f t="shared" ref="F404:F418" si="3">A404</f>
        <v>404</v>
      </c>
    </row>
    <row r="405" spans="1:6">
      <c r="A405" s="177">
        <v>405</v>
      </c>
      <c r="B405" t="s">
        <v>620</v>
      </c>
      <c r="C405">
        <v>492221</v>
      </c>
      <c r="D405" t="s">
        <v>620</v>
      </c>
      <c r="E405" t="s">
        <v>621</v>
      </c>
      <c r="F405" s="181">
        <f t="shared" si="3"/>
        <v>405</v>
      </c>
    </row>
    <row r="406" spans="1:6">
      <c r="A406" s="177">
        <v>406</v>
      </c>
      <c r="B406" t="s">
        <v>622</v>
      </c>
      <c r="C406">
        <v>492232</v>
      </c>
      <c r="D406" t="s">
        <v>622</v>
      </c>
      <c r="E406" t="s">
        <v>623</v>
      </c>
      <c r="F406" s="181">
        <f t="shared" si="3"/>
        <v>406</v>
      </c>
    </row>
    <row r="407" spans="1:6">
      <c r="A407" s="177">
        <v>407</v>
      </c>
      <c r="B407" t="s">
        <v>624</v>
      </c>
      <c r="C407">
        <v>492234</v>
      </c>
      <c r="D407" t="s">
        <v>624</v>
      </c>
      <c r="E407" t="s">
        <v>625</v>
      </c>
      <c r="F407" s="181">
        <f t="shared" si="3"/>
        <v>407</v>
      </c>
    </row>
    <row r="408" spans="1:6">
      <c r="A408" s="177">
        <v>408</v>
      </c>
      <c r="B408" t="s">
        <v>552</v>
      </c>
      <c r="C408">
        <v>492301</v>
      </c>
      <c r="D408" t="s">
        <v>552</v>
      </c>
      <c r="E408" t="s">
        <v>553</v>
      </c>
      <c r="F408" s="181">
        <f t="shared" si="3"/>
        <v>408</v>
      </c>
    </row>
    <row r="409" spans="1:6">
      <c r="A409" s="177">
        <v>409</v>
      </c>
      <c r="B409" t="s">
        <v>636</v>
      </c>
      <c r="C409">
        <v>492314</v>
      </c>
      <c r="D409" t="s">
        <v>636</v>
      </c>
      <c r="E409" t="s">
        <v>637</v>
      </c>
      <c r="F409" s="181">
        <f t="shared" si="3"/>
        <v>409</v>
      </c>
    </row>
    <row r="410" spans="1:6">
      <c r="A410" s="177">
        <v>410</v>
      </c>
      <c r="B410" t="s">
        <v>448</v>
      </c>
      <c r="C410">
        <v>492330</v>
      </c>
      <c r="D410" t="s">
        <v>448</v>
      </c>
      <c r="E410" t="s">
        <v>449</v>
      </c>
      <c r="F410" s="181">
        <f t="shared" si="3"/>
        <v>410</v>
      </c>
    </row>
    <row r="411" spans="1:6">
      <c r="A411" s="177">
        <v>411</v>
      </c>
      <c r="B411" t="s">
        <v>436</v>
      </c>
      <c r="C411">
        <v>492337</v>
      </c>
      <c r="D411" t="s">
        <v>436</v>
      </c>
      <c r="E411" t="s">
        <v>437</v>
      </c>
      <c r="F411" s="181">
        <f t="shared" si="3"/>
        <v>411</v>
      </c>
    </row>
    <row r="412" spans="1:6">
      <c r="A412" s="177">
        <v>412</v>
      </c>
      <c r="B412" t="s">
        <v>570</v>
      </c>
      <c r="C412">
        <v>492412</v>
      </c>
      <c r="D412" t="s">
        <v>570</v>
      </c>
      <c r="E412" t="s">
        <v>571</v>
      </c>
      <c r="F412" s="181">
        <f t="shared" si="3"/>
        <v>412</v>
      </c>
    </row>
    <row r="413" spans="1:6">
      <c r="A413" s="177">
        <v>413</v>
      </c>
      <c r="B413" t="s">
        <v>444</v>
      </c>
      <c r="C413">
        <v>492420</v>
      </c>
      <c r="D413" t="s">
        <v>444</v>
      </c>
      <c r="E413" t="s">
        <v>445</v>
      </c>
      <c r="F413" s="181">
        <f t="shared" si="3"/>
        <v>413</v>
      </c>
    </row>
    <row r="414" spans="1:6">
      <c r="A414" s="177">
        <v>414</v>
      </c>
      <c r="B414" t="s">
        <v>556</v>
      </c>
      <c r="C414">
        <v>492491</v>
      </c>
      <c r="D414" t="s">
        <v>556</v>
      </c>
      <c r="E414" t="s">
        <v>557</v>
      </c>
      <c r="F414" s="181">
        <f t="shared" si="3"/>
        <v>414</v>
      </c>
    </row>
    <row r="415" spans="1:6">
      <c r="A415" s="177">
        <v>415</v>
      </c>
      <c r="B415" t="s">
        <v>592</v>
      </c>
      <c r="C415">
        <v>492522</v>
      </c>
      <c r="D415" t="s">
        <v>592</v>
      </c>
      <c r="E415" t="s">
        <v>593</v>
      </c>
      <c r="F415" s="181">
        <f t="shared" si="3"/>
        <v>415</v>
      </c>
    </row>
    <row r="416" spans="1:6">
      <c r="A416" s="177">
        <v>416</v>
      </c>
      <c r="B416" t="s">
        <v>612</v>
      </c>
      <c r="C416">
        <v>492523</v>
      </c>
      <c r="D416" t="s">
        <v>612</v>
      </c>
      <c r="E416" t="s">
        <v>613</v>
      </c>
      <c r="F416" s="181">
        <f t="shared" si="3"/>
        <v>416</v>
      </c>
    </row>
    <row r="417" spans="1:6">
      <c r="A417" s="177">
        <v>417</v>
      </c>
      <c r="B417" t="s">
        <v>1060</v>
      </c>
      <c r="C417">
        <v>234031</v>
      </c>
      <c r="D417" t="s">
        <v>1060</v>
      </c>
      <c r="E417" t="s">
        <v>284</v>
      </c>
      <c r="F417" s="181">
        <f t="shared" si="3"/>
        <v>417</v>
      </c>
    </row>
    <row r="418" spans="1:6">
      <c r="A418" s="177">
        <v>418</v>
      </c>
      <c r="B418" t="s">
        <v>1061</v>
      </c>
      <c r="C418">
        <v>499101</v>
      </c>
      <c r="D418" t="s">
        <v>1061</v>
      </c>
      <c r="E418" t="s">
        <v>1062</v>
      </c>
      <c r="F418" s="181">
        <f t="shared" si="3"/>
        <v>418</v>
      </c>
    </row>
    <row r="419" spans="1:6">
      <c r="F419" s="181"/>
    </row>
  </sheetData>
  <phoneticPr fontId="4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66"/>
  <sheetViews>
    <sheetView topLeftCell="A2" workbookViewId="0">
      <selection activeCell="J13" sqref="J13"/>
    </sheetView>
  </sheetViews>
  <sheetFormatPr defaultColWidth="9" defaultRowHeight="13.5"/>
  <cols>
    <col min="1" max="3" width="9" style="11"/>
    <col min="4" max="4" width="9" style="11" customWidth="1"/>
    <col min="5" max="9" width="9" style="11"/>
    <col min="10" max="18" width="8.75" style="11" customWidth="1"/>
    <col min="19" max="16384" width="9" style="11"/>
  </cols>
  <sheetData>
    <row r="1" spans="1:18" ht="16.5" customHeight="1">
      <c r="A1" s="389" t="s">
        <v>75</v>
      </c>
      <c r="B1" s="389"/>
      <c r="C1" s="389"/>
      <c r="D1" s="389"/>
      <c r="E1" s="389"/>
      <c r="F1" s="389"/>
      <c r="G1" s="389"/>
      <c r="H1" s="389"/>
      <c r="I1" s="389"/>
      <c r="J1" s="389"/>
      <c r="K1" s="389"/>
      <c r="L1" s="389"/>
      <c r="M1" s="389"/>
      <c r="N1" s="389"/>
    </row>
    <row r="2" spans="1:18" customFormat="1" ht="7.5" customHeight="1"/>
    <row r="3" spans="1:18" ht="19.5" customHeight="1" thickBot="1">
      <c r="A3" s="51"/>
      <c r="B3" s="14" t="s">
        <v>55</v>
      </c>
      <c r="C3" s="388" t="str">
        <f>夏季競技会!A1</f>
        <v>２０２０年度　名古屋地区夏季陸上競技大会
　兼　愛知県国体選手選考会(案)</v>
      </c>
      <c r="D3" s="388"/>
      <c r="E3" s="388"/>
      <c r="F3" s="388"/>
      <c r="G3" s="388"/>
      <c r="H3" s="388"/>
      <c r="I3" s="388"/>
      <c r="J3" s="388"/>
      <c r="K3" s="388"/>
      <c r="L3" s="388"/>
    </row>
    <row r="4" spans="1:18" ht="18.75" customHeight="1" thickTop="1">
      <c r="B4" s="15" t="s">
        <v>72</v>
      </c>
      <c r="C4" s="383">
        <f>夏季競技会!B30</f>
        <v>44058</v>
      </c>
      <c r="D4" s="383"/>
      <c r="E4" s="383"/>
      <c r="F4" s="383">
        <f>夏季競技会!D30</f>
        <v>44059</v>
      </c>
      <c r="G4" s="383"/>
      <c r="H4" s="383"/>
      <c r="I4" s="60"/>
      <c r="J4" s="395" t="s">
        <v>1179</v>
      </c>
      <c r="K4" s="396"/>
      <c r="L4" s="396"/>
      <c r="M4" s="396"/>
      <c r="N4" s="396"/>
      <c r="O4" s="396"/>
      <c r="P4" s="396"/>
      <c r="Q4" s="396"/>
      <c r="R4" s="397"/>
    </row>
    <row r="5" spans="1:18" ht="19.5" customHeight="1">
      <c r="B5" s="15" t="s">
        <v>73</v>
      </c>
      <c r="C5" s="394" t="str">
        <f>夏季競技会!B32</f>
        <v>パロマ瑞穂スタジアム･パロマ瑞穂北陸上競技場</v>
      </c>
      <c r="D5" s="394"/>
      <c r="E5" s="394"/>
      <c r="F5" s="394"/>
      <c r="G5" s="394"/>
      <c r="H5" s="394"/>
      <c r="I5" s="60"/>
      <c r="J5" s="398"/>
      <c r="K5" s="399"/>
      <c r="L5" s="399"/>
      <c r="M5" s="399"/>
      <c r="N5" s="399"/>
      <c r="O5" s="399"/>
      <c r="P5" s="399"/>
      <c r="Q5" s="399"/>
      <c r="R5" s="400"/>
    </row>
    <row r="6" spans="1:18" customFormat="1" ht="7.5" customHeight="1" thickBot="1">
      <c r="J6" s="401"/>
      <c r="K6" s="402"/>
      <c r="L6" s="402"/>
      <c r="M6" s="402"/>
      <c r="N6" s="402"/>
      <c r="O6" s="402"/>
      <c r="P6" s="402"/>
      <c r="Q6" s="402"/>
      <c r="R6" s="403"/>
    </row>
    <row r="7" spans="1:18" ht="19.5" customHeight="1" thickTop="1" thickBot="1">
      <c r="B7" s="390" t="s">
        <v>172</v>
      </c>
      <c r="C7" s="391"/>
      <c r="D7" s="392">
        <f>夏季競技会!B77</f>
        <v>44032</v>
      </c>
      <c r="E7" s="392"/>
      <c r="F7" s="392"/>
      <c r="G7" s="392"/>
      <c r="H7" s="393"/>
      <c r="M7" s="71"/>
      <c r="N7" s="3"/>
    </row>
    <row r="8" spans="1:18" ht="33" customHeight="1">
      <c r="A8" s="211"/>
      <c r="B8" s="212" t="s">
        <v>1114</v>
      </c>
      <c r="C8" s="213"/>
      <c r="D8" s="213"/>
      <c r="E8" s="213"/>
      <c r="F8" s="213"/>
      <c r="G8" s="213"/>
      <c r="H8" s="213"/>
      <c r="I8" s="213"/>
      <c r="J8" s="213"/>
      <c r="K8" s="213"/>
      <c r="L8" s="213"/>
      <c r="M8" s="213"/>
      <c r="N8" s="213"/>
    </row>
    <row r="9" spans="1:18" ht="33" customHeight="1" thickBot="1">
      <c r="B9" s="214" t="s">
        <v>1346</v>
      </c>
      <c r="C9" s="213"/>
      <c r="D9" s="213"/>
      <c r="E9" s="213"/>
      <c r="F9" s="213"/>
      <c r="G9" s="213"/>
      <c r="H9" s="213"/>
      <c r="I9" s="213"/>
      <c r="J9" s="213"/>
      <c r="K9" s="71"/>
      <c r="P9" s="215"/>
    </row>
    <row r="10" spans="1:18" customFormat="1" ht="20.25" customHeight="1" thickTop="1" thickBot="1">
      <c r="B10" s="379" t="s">
        <v>1278</v>
      </c>
      <c r="C10" s="380"/>
      <c r="D10" s="381">
        <f>夏季競技会!E77</f>
        <v>44054</v>
      </c>
      <c r="E10" s="381"/>
      <c r="F10" s="382"/>
      <c r="G10" s="128"/>
      <c r="H10" s="384" t="s">
        <v>1206</v>
      </c>
      <c r="I10" s="385"/>
      <c r="J10" s="386" t="str">
        <f>夏季競技会!C79</f>
        <v>振込は、８月３日(月)～７日(金)の間にお願いします。</v>
      </c>
      <c r="K10" s="386"/>
      <c r="L10" s="386"/>
      <c r="M10" s="386"/>
      <c r="N10" s="386"/>
      <c r="O10" s="387"/>
      <c r="P10" s="259"/>
      <c r="Q10" s="259"/>
      <c r="R10" s="259"/>
    </row>
    <row r="11" spans="1:18" ht="36.75" customHeight="1">
      <c r="A11" s="16" t="s">
        <v>86</v>
      </c>
      <c r="C11" s="258" t="s">
        <v>1204</v>
      </c>
    </row>
    <row r="12" spans="1:18" ht="36.75" customHeight="1">
      <c r="A12" s="16"/>
      <c r="B12" s="262" t="s">
        <v>1207</v>
      </c>
      <c r="C12" s="258"/>
    </row>
    <row r="13" spans="1:18" ht="36.75" customHeight="1">
      <c r="A13" s="16"/>
      <c r="B13" s="262" t="s">
        <v>1208</v>
      </c>
      <c r="C13" s="258"/>
    </row>
    <row r="14" spans="1:18" ht="36.75" customHeight="1">
      <c r="A14" s="16"/>
      <c r="B14" s="262"/>
      <c r="C14" s="258"/>
    </row>
    <row r="15" spans="1:18" s="299" customFormat="1" ht="36.75" customHeight="1">
      <c r="A15" s="297"/>
      <c r="B15" s="298" t="s">
        <v>1209</v>
      </c>
    </row>
    <row r="16" spans="1:18" s="299" customFormat="1" ht="36.75" customHeight="1">
      <c r="A16" s="297"/>
      <c r="B16" s="298" t="s">
        <v>1210</v>
      </c>
    </row>
    <row r="17" spans="1:20" s="299" customFormat="1" ht="36.75" customHeight="1">
      <c r="A17" s="297"/>
      <c r="B17" s="298" t="s">
        <v>1211</v>
      </c>
    </row>
    <row r="18" spans="1:20" s="299" customFormat="1" ht="36.75" customHeight="1">
      <c r="A18" s="297"/>
      <c r="B18" s="300" t="s">
        <v>1212</v>
      </c>
      <c r="C18" s="298"/>
      <c r="D18" s="298"/>
      <c r="E18" s="298"/>
      <c r="F18" s="298"/>
      <c r="G18" s="298"/>
      <c r="H18" s="298"/>
      <c r="I18" s="298"/>
      <c r="J18" s="298"/>
      <c r="K18" s="298"/>
    </row>
    <row r="19" spans="1:20" ht="36.75" customHeight="1">
      <c r="A19" s="16"/>
      <c r="B19" s="263"/>
      <c r="C19" s="263"/>
      <c r="D19" s="263"/>
      <c r="E19" s="263"/>
      <c r="F19" s="263"/>
      <c r="G19" s="263"/>
      <c r="H19" s="263"/>
      <c r="I19" s="263"/>
      <c r="J19" s="263"/>
      <c r="K19" s="263"/>
    </row>
    <row r="20" spans="1:20" ht="35.25" customHeight="1">
      <c r="B20" s="377" t="s">
        <v>193</v>
      </c>
      <c r="C20" s="377"/>
      <c r="D20" s="377"/>
      <c r="E20" s="377"/>
      <c r="F20" s="377"/>
      <c r="G20" s="377"/>
      <c r="H20" s="377"/>
      <c r="I20" s="377"/>
      <c r="J20" s="377"/>
    </row>
    <row r="21" spans="1:20" ht="35.25" customHeight="1">
      <c r="B21" s="213" t="s">
        <v>1122</v>
      </c>
      <c r="C21" s="213"/>
      <c r="D21" s="213"/>
      <c r="E21" s="213"/>
      <c r="F21" s="213"/>
      <c r="G21" s="213"/>
      <c r="H21" s="213"/>
      <c r="I21" s="213"/>
      <c r="J21" s="213"/>
    </row>
    <row r="22" spans="1:20" ht="35.25" customHeight="1">
      <c r="B22" s="221" t="s">
        <v>1123</v>
      </c>
      <c r="C22" s="222"/>
      <c r="D22" s="222"/>
      <c r="E22" s="222"/>
      <c r="F22" s="222"/>
      <c r="G22" s="222"/>
      <c r="H22" s="222"/>
      <c r="I22" s="222"/>
      <c r="J22" s="222"/>
    </row>
    <row r="23" spans="1:20" ht="35.25" customHeight="1">
      <c r="B23" s="221" t="s">
        <v>1124</v>
      </c>
      <c r="C23" s="222"/>
      <c r="D23" s="222"/>
      <c r="E23" s="222"/>
      <c r="F23" s="222"/>
      <c r="G23" s="222"/>
      <c r="H23" s="222"/>
      <c r="I23" s="222"/>
      <c r="J23" s="222"/>
    </row>
    <row r="24" spans="1:20" ht="35.25" customHeight="1">
      <c r="B24" s="221" t="s">
        <v>1125</v>
      </c>
      <c r="C24" s="222"/>
      <c r="D24" s="222"/>
      <c r="E24" s="222"/>
      <c r="F24" s="222"/>
      <c r="G24" s="222"/>
      <c r="H24" s="222"/>
      <c r="I24" s="222"/>
      <c r="J24" s="222"/>
    </row>
    <row r="25" spans="1:20" ht="35.25" customHeight="1">
      <c r="B25" s="221" t="s">
        <v>1126</v>
      </c>
      <c r="C25" s="222"/>
      <c r="D25" s="222"/>
      <c r="E25" s="222"/>
      <c r="F25" s="222"/>
      <c r="G25" s="222"/>
      <c r="H25" s="222"/>
      <c r="I25" s="222"/>
      <c r="J25" s="222"/>
    </row>
    <row r="26" spans="1:20" ht="35.25" customHeight="1">
      <c r="B26" s="221" t="s">
        <v>1127</v>
      </c>
      <c r="C26" s="222"/>
      <c r="D26" s="222"/>
      <c r="E26" s="222"/>
      <c r="F26" s="222"/>
      <c r="G26" s="222"/>
      <c r="H26" s="222"/>
      <c r="I26" s="222"/>
      <c r="J26" s="222"/>
    </row>
    <row r="27" spans="1:20" ht="35.25" customHeight="1">
      <c r="B27" s="221" t="s">
        <v>1128</v>
      </c>
      <c r="C27" s="222"/>
      <c r="D27" s="222"/>
      <c r="E27" s="222"/>
      <c r="F27" s="222"/>
      <c r="G27" s="222"/>
      <c r="H27" s="222"/>
      <c r="I27" s="222"/>
      <c r="J27" s="222"/>
    </row>
    <row r="28" spans="1:20" ht="86.25" customHeight="1">
      <c r="B28" s="378" t="s">
        <v>1345</v>
      </c>
      <c r="C28" s="378"/>
      <c r="D28" s="378"/>
      <c r="E28" s="378"/>
      <c r="F28" s="378"/>
      <c r="G28" s="378"/>
      <c r="H28" s="378"/>
      <c r="I28" s="378"/>
      <c r="J28" s="378"/>
      <c r="K28" s="378"/>
      <c r="L28" s="378"/>
      <c r="M28" s="378"/>
      <c r="N28" s="378"/>
      <c r="O28" s="378"/>
      <c r="P28" s="378"/>
      <c r="Q28" s="378"/>
      <c r="R28" s="378"/>
      <c r="S28" s="378"/>
      <c r="T28" s="378"/>
    </row>
    <row r="29" spans="1:20" ht="21">
      <c r="B29" s="221"/>
    </row>
    <row r="30" spans="1:20" ht="16.5" customHeight="1">
      <c r="A30" s="12"/>
      <c r="B30" s="16"/>
    </row>
    <row r="31" spans="1:20" ht="16.5" customHeight="1">
      <c r="A31" s="11" t="s">
        <v>1129</v>
      </c>
    </row>
    <row r="32" spans="1:20" ht="16.5" customHeight="1">
      <c r="A32" s="16" t="s">
        <v>1130</v>
      </c>
    </row>
    <row r="33" spans="1:14" ht="16.5" customHeight="1">
      <c r="A33" s="13" t="s">
        <v>71</v>
      </c>
      <c r="B33" s="11" t="s">
        <v>103</v>
      </c>
      <c r="F33" s="11" t="s">
        <v>1131</v>
      </c>
    </row>
    <row r="34" spans="1:14" ht="26.45" customHeight="1">
      <c r="A34" s="16" t="s">
        <v>1132</v>
      </c>
      <c r="D34" s="223" t="s">
        <v>1133</v>
      </c>
    </row>
    <row r="35" spans="1:14" ht="26.45" customHeight="1">
      <c r="A35" s="13" t="s">
        <v>71</v>
      </c>
      <c r="B35" s="11" t="s">
        <v>1134</v>
      </c>
      <c r="D35" s="224"/>
    </row>
    <row r="36" spans="1:14" ht="16.5" customHeight="1">
      <c r="A36" s="13" t="s">
        <v>71</v>
      </c>
      <c r="B36" s="11" t="s">
        <v>1135</v>
      </c>
    </row>
    <row r="37" spans="1:14" ht="16.5" customHeight="1">
      <c r="A37" s="13" t="s">
        <v>71</v>
      </c>
      <c r="B37" s="11" t="s">
        <v>1136</v>
      </c>
    </row>
    <row r="38" spans="1:14" ht="16.5" customHeight="1">
      <c r="A38" s="13" t="s">
        <v>71</v>
      </c>
      <c r="B38" s="11" t="s">
        <v>1137</v>
      </c>
    </row>
    <row r="39" spans="1:14" ht="16.5" customHeight="1">
      <c r="A39" s="13" t="s">
        <v>71</v>
      </c>
      <c r="B39" s="11" t="s">
        <v>1138</v>
      </c>
    </row>
    <row r="40" spans="1:14" ht="16.5" customHeight="1">
      <c r="A40" s="13" t="s">
        <v>71</v>
      </c>
      <c r="B40" s="19" t="s">
        <v>84</v>
      </c>
      <c r="C40" s="19"/>
      <c r="D40" s="19"/>
      <c r="E40" s="19"/>
      <c r="F40" s="19"/>
      <c r="G40" s="18"/>
      <c r="H40" s="18"/>
      <c r="I40" s="18"/>
      <c r="J40" s="18"/>
      <c r="K40" s="18"/>
      <c r="L40" s="18"/>
    </row>
    <row r="41" spans="1:14" ht="16.5" customHeight="1">
      <c r="A41" s="13" t="s">
        <v>71</v>
      </c>
      <c r="B41" s="18"/>
      <c r="C41" s="18" t="s">
        <v>1139</v>
      </c>
      <c r="D41" s="18"/>
      <c r="E41" s="18"/>
      <c r="F41" s="18"/>
      <c r="G41" s="18"/>
      <c r="H41" s="18"/>
      <c r="I41" s="18"/>
      <c r="J41" s="18"/>
      <c r="K41" s="18"/>
      <c r="L41" s="18"/>
    </row>
    <row r="42" spans="1:14" ht="16.5" customHeight="1">
      <c r="A42" s="13" t="s">
        <v>71</v>
      </c>
      <c r="B42" s="18"/>
      <c r="C42" s="39" t="s">
        <v>88</v>
      </c>
      <c r="D42" s="18"/>
      <c r="E42" s="20" t="s">
        <v>70</v>
      </c>
      <c r="F42" s="20" t="s">
        <v>109</v>
      </c>
      <c r="G42" s="20">
        <v>54.23</v>
      </c>
      <c r="H42" s="18"/>
      <c r="I42" s="18"/>
      <c r="J42" s="18"/>
      <c r="K42" s="18"/>
      <c r="L42" s="18"/>
    </row>
    <row r="43" spans="1:14" ht="16.5" customHeight="1" thickBot="1">
      <c r="A43" s="13" t="s">
        <v>71</v>
      </c>
      <c r="B43" s="18"/>
      <c r="C43" s="39" t="s">
        <v>89</v>
      </c>
      <c r="D43" s="18"/>
      <c r="E43" s="20" t="s">
        <v>85</v>
      </c>
      <c r="F43" s="20" t="s">
        <v>109</v>
      </c>
      <c r="G43" s="20" t="s">
        <v>1140</v>
      </c>
      <c r="H43" s="18"/>
      <c r="I43" s="18"/>
      <c r="J43" s="18"/>
      <c r="K43" s="18"/>
      <c r="L43" s="18"/>
    </row>
    <row r="44" spans="1:14" ht="16.5" customHeight="1">
      <c r="A44" s="13" t="s">
        <v>71</v>
      </c>
      <c r="B44" s="18"/>
      <c r="C44" s="39"/>
      <c r="D44" s="40" t="s">
        <v>87</v>
      </c>
      <c r="E44" s="41"/>
      <c r="F44" s="41"/>
      <c r="G44" s="41"/>
      <c r="H44" s="42"/>
      <c r="I44" s="18"/>
      <c r="J44" s="43"/>
      <c r="K44" s="43"/>
      <c r="L44" s="38"/>
      <c r="M44" s="225"/>
      <c r="N44" s="226"/>
    </row>
    <row r="45" spans="1:14" ht="16.5" customHeight="1">
      <c r="A45" s="13" t="s">
        <v>71</v>
      </c>
      <c r="B45" s="18"/>
      <c r="C45" s="39"/>
      <c r="D45" s="44" t="s">
        <v>76</v>
      </c>
      <c r="E45" s="45"/>
      <c r="F45" s="45"/>
      <c r="G45" s="45"/>
      <c r="H45" s="46"/>
      <c r="I45" s="18"/>
      <c r="J45" s="43"/>
      <c r="K45" s="43"/>
      <c r="L45" s="38"/>
      <c r="M45" s="225"/>
      <c r="N45" s="226"/>
    </row>
    <row r="46" spans="1:14" ht="16.5" customHeight="1" thickBot="1">
      <c r="A46" s="13" t="s">
        <v>71</v>
      </c>
      <c r="B46" s="18"/>
      <c r="C46" s="39"/>
      <c r="D46" s="47" t="s">
        <v>45</v>
      </c>
      <c r="E46" s="227" t="s">
        <v>1141</v>
      </c>
      <c r="F46" s="48" t="s">
        <v>109</v>
      </c>
      <c r="G46" s="49">
        <v>12</v>
      </c>
      <c r="H46" s="50"/>
      <c r="I46" s="18"/>
      <c r="J46" s="43"/>
      <c r="K46" s="43"/>
      <c r="L46" s="38"/>
      <c r="M46" s="225"/>
      <c r="N46" s="226"/>
    </row>
    <row r="47" spans="1:14" ht="16.5" customHeight="1">
      <c r="A47" s="13" t="s">
        <v>71</v>
      </c>
      <c r="B47" s="18"/>
      <c r="C47" s="18" t="s">
        <v>1142</v>
      </c>
      <c r="D47" s="18"/>
      <c r="E47" s="18"/>
      <c r="F47" s="18"/>
      <c r="G47" s="18"/>
      <c r="H47" s="18"/>
      <c r="I47" s="18"/>
      <c r="J47" s="18"/>
      <c r="K47" s="18"/>
      <c r="L47" s="18"/>
    </row>
    <row r="48" spans="1:14" ht="16.5" customHeight="1">
      <c r="A48" s="13" t="s">
        <v>1143</v>
      </c>
      <c r="B48" s="18"/>
      <c r="C48" s="39" t="s">
        <v>90</v>
      </c>
      <c r="D48" s="18"/>
      <c r="E48" s="20" t="s">
        <v>188</v>
      </c>
      <c r="F48" s="20" t="s">
        <v>109</v>
      </c>
      <c r="G48" s="20" t="s">
        <v>1144</v>
      </c>
      <c r="H48" s="18"/>
      <c r="I48" s="18"/>
      <c r="J48" s="18"/>
      <c r="K48" s="18"/>
      <c r="L48" s="18"/>
    </row>
    <row r="49" spans="1:12" ht="16.5" customHeight="1">
      <c r="A49" s="13" t="s">
        <v>71</v>
      </c>
      <c r="B49" s="18"/>
      <c r="C49" s="62" t="s">
        <v>82</v>
      </c>
      <c r="D49" s="18"/>
      <c r="E49" s="20"/>
      <c r="F49" s="20"/>
      <c r="G49" s="20"/>
      <c r="H49" s="18"/>
      <c r="I49" s="18"/>
      <c r="J49" s="18"/>
      <c r="K49" s="18"/>
      <c r="L49" s="18"/>
    </row>
    <row r="50" spans="1:12" ht="16.5" customHeight="1">
      <c r="A50" s="13" t="s">
        <v>71</v>
      </c>
      <c r="B50" s="11" t="s">
        <v>78</v>
      </c>
    </row>
    <row r="51" spans="1:12" ht="16.5" customHeight="1">
      <c r="A51" s="13" t="s">
        <v>71</v>
      </c>
      <c r="B51" s="196" t="s">
        <v>1145</v>
      </c>
    </row>
    <row r="52" spans="1:12" ht="16.5" customHeight="1">
      <c r="A52" s="16" t="s">
        <v>1146</v>
      </c>
    </row>
    <row r="53" spans="1:12" ht="16.5" customHeight="1">
      <c r="A53" s="13" t="s">
        <v>71</v>
      </c>
      <c r="B53" s="11" t="s">
        <v>130</v>
      </c>
    </row>
    <row r="54" spans="1:12" ht="16.5" customHeight="1">
      <c r="A54" s="16" t="s">
        <v>1147</v>
      </c>
    </row>
    <row r="55" spans="1:12" ht="16.5" customHeight="1">
      <c r="A55" s="13" t="s">
        <v>1143</v>
      </c>
      <c r="B55" s="11" t="s">
        <v>1148</v>
      </c>
    </row>
    <row r="56" spans="1:12" ht="16.5" customHeight="1">
      <c r="A56" s="13" t="s">
        <v>71</v>
      </c>
      <c r="B56" s="11" t="s">
        <v>77</v>
      </c>
    </row>
    <row r="57" spans="1:12" ht="16.5" customHeight="1">
      <c r="A57" s="16" t="s">
        <v>1149</v>
      </c>
    </row>
    <row r="58" spans="1:12" ht="16.5" customHeight="1">
      <c r="A58" s="13" t="s">
        <v>1143</v>
      </c>
      <c r="B58" s="11" t="s">
        <v>1150</v>
      </c>
    </row>
    <row r="59" spans="1:12" ht="16.5" customHeight="1">
      <c r="A59" s="13" t="s">
        <v>1143</v>
      </c>
      <c r="B59" s="11" t="s">
        <v>1151</v>
      </c>
    </row>
    <row r="60" spans="1:12" s="73" customFormat="1" ht="16.5" customHeight="1">
      <c r="A60" s="72" t="s">
        <v>1152</v>
      </c>
    </row>
    <row r="61" spans="1:12" s="73" customFormat="1" ht="16.5" customHeight="1">
      <c r="A61" s="74" t="s">
        <v>1143</v>
      </c>
      <c r="B61" s="73" t="s">
        <v>1153</v>
      </c>
    </row>
    <row r="62" spans="1:12" ht="16.5" customHeight="1">
      <c r="A62" s="16" t="s">
        <v>1154</v>
      </c>
    </row>
    <row r="63" spans="1:12" ht="16.5" customHeight="1">
      <c r="A63" s="13" t="s">
        <v>71</v>
      </c>
      <c r="B63" s="11" t="s">
        <v>1155</v>
      </c>
    </row>
    <row r="64" spans="1:12" ht="16.5" customHeight="1">
      <c r="A64" s="13" t="s">
        <v>1143</v>
      </c>
      <c r="C64" s="65" t="s">
        <v>74</v>
      </c>
    </row>
    <row r="65" spans="1:8" ht="16.5" customHeight="1">
      <c r="A65" s="13" t="s">
        <v>71</v>
      </c>
      <c r="C65" s="64" t="s">
        <v>125</v>
      </c>
      <c r="D65" s="64"/>
      <c r="E65" s="64"/>
      <c r="F65" s="64"/>
      <c r="G65" s="64"/>
      <c r="H65" s="64"/>
    </row>
    <row r="66" spans="1:8" ht="16.5" customHeight="1">
      <c r="A66" s="16" t="s">
        <v>1156</v>
      </c>
    </row>
  </sheetData>
  <sheetProtection selectLockedCells="1" selectUnlockedCells="1"/>
  <mergeCells count="14">
    <mergeCell ref="C3:L3"/>
    <mergeCell ref="A1:N1"/>
    <mergeCell ref="B7:C7"/>
    <mergeCell ref="D7:H7"/>
    <mergeCell ref="C5:H5"/>
    <mergeCell ref="J4:R6"/>
    <mergeCell ref="B20:J20"/>
    <mergeCell ref="B28:T28"/>
    <mergeCell ref="B10:C10"/>
    <mergeCell ref="D10:F10"/>
    <mergeCell ref="C4:E4"/>
    <mergeCell ref="F4:H4"/>
    <mergeCell ref="H10:I10"/>
    <mergeCell ref="J10:O10"/>
  </mergeCells>
  <phoneticPr fontId="5"/>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O76"/>
  <sheetViews>
    <sheetView workbookViewId="0">
      <selection activeCell="C2" sqref="C2:E3"/>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5" width="9" style="2" hidden="1" customWidth="1"/>
    <col min="16"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7" t="s">
        <v>216</v>
      </c>
      <c r="C1" s="7" t="s">
        <v>640</v>
      </c>
      <c r="D1" s="423"/>
      <c r="E1" s="423"/>
      <c r="F1" s="423"/>
      <c r="G1" s="423"/>
      <c r="H1" s="423"/>
      <c r="I1" s="423"/>
      <c r="J1" s="423"/>
      <c r="K1" s="423"/>
      <c r="L1" s="423"/>
    </row>
    <row r="2" spans="1:15" ht="24" customHeight="1" thickBot="1">
      <c r="A2" s="424" t="s">
        <v>217</v>
      </c>
      <c r="B2" s="425"/>
      <c r="C2" s="426"/>
      <c r="D2" s="427"/>
      <c r="E2" s="428"/>
      <c r="F2" s="429" t="s">
        <v>641</v>
      </c>
      <c r="G2" s="430"/>
      <c r="H2" s="430"/>
      <c r="I2" s="430"/>
      <c r="J2" s="430"/>
      <c r="K2" s="430"/>
      <c r="L2" s="430"/>
      <c r="N2" s="2">
        <f>C2</f>
        <v>0</v>
      </c>
    </row>
    <row r="3" spans="1:15" ht="24.6" customHeight="1">
      <c r="A3" s="431" t="s">
        <v>218</v>
      </c>
      <c r="B3" s="432"/>
      <c r="C3" s="433"/>
      <c r="D3" s="434"/>
      <c r="E3" s="435"/>
      <c r="F3" s="436" t="s">
        <v>642</v>
      </c>
      <c r="G3" s="437"/>
      <c r="H3" s="437"/>
      <c r="I3" s="437"/>
      <c r="J3" s="437"/>
      <c r="K3" s="437"/>
      <c r="L3" s="437"/>
      <c r="M3" s="2">
        <v>1</v>
      </c>
      <c r="N3" s="2" t="e">
        <f>VLOOKUP("*"&amp;$N$2&amp;"*",Sheet6!D2:F410,1,FALSE)</f>
        <v>#N/A</v>
      </c>
      <c r="O3" s="2" t="e">
        <f>VLOOKUP("*"&amp;N2&amp;"*",Sheet6!B2:F410,5,FALSE)</f>
        <v>#N/A</v>
      </c>
    </row>
    <row r="4" spans="1:15" ht="27" hidden="1" customHeight="1">
      <c r="A4" s="404" t="s">
        <v>219</v>
      </c>
      <c r="B4" s="405"/>
      <c r="C4" s="406" t="str">
        <f>IF(C3="","",VLOOKUP(C3,Sheet6!B:C,2,0))</f>
        <v/>
      </c>
      <c r="D4" s="407"/>
      <c r="E4" s="408"/>
      <c r="F4" s="409" t="s">
        <v>643</v>
      </c>
      <c r="G4" s="410"/>
      <c r="H4" s="410"/>
      <c r="I4" s="410"/>
      <c r="J4" s="410"/>
      <c r="M4" s="2">
        <v>2</v>
      </c>
      <c r="N4" s="2" t="e">
        <f ca="1">VLOOKUP("*"&amp;$N$2&amp;"*",OFFSET(Sheet6!$B$2:$F$410,O3,0),1,FALSE)</f>
        <v>#N/A</v>
      </c>
      <c r="O4" s="2" t="e">
        <f ca="1">VLOOKUP("*"&amp;$N$2&amp;"*",OFFSET(Sheet6!$B$2:$F$410,O3,0),5,FALSE)</f>
        <v>#N/A</v>
      </c>
    </row>
    <row r="5" spans="1:15" ht="27" hidden="1" customHeight="1">
      <c r="A5" s="404" t="s">
        <v>220</v>
      </c>
      <c r="B5" s="405"/>
      <c r="C5" s="414" t="str">
        <f>IF(C3="","",C3)</f>
        <v/>
      </c>
      <c r="D5" s="415"/>
      <c r="E5" s="416"/>
      <c r="F5" s="409"/>
      <c r="G5" s="410"/>
      <c r="H5" s="410"/>
      <c r="I5" s="410"/>
      <c r="J5" s="410"/>
      <c r="M5" s="2">
        <v>3</v>
      </c>
      <c r="N5" s="2" t="e">
        <f ca="1">VLOOKUP("*"&amp;$N$2&amp;"*",OFFSET(Sheet6!$B$2:$F$410,O4,0),1,FALSE)</f>
        <v>#N/A</v>
      </c>
      <c r="O5" s="2" t="e">
        <f ca="1">VLOOKUP("*"&amp;$N$2&amp;"*",OFFSET(Sheet6!$B$2:$F$410,O4,0),5,FALSE)</f>
        <v>#N/A</v>
      </c>
    </row>
    <row r="6" spans="1:15" ht="27" hidden="1" customHeight="1">
      <c r="A6" s="404" t="s">
        <v>221</v>
      </c>
      <c r="B6" s="405"/>
      <c r="C6" s="417" t="str">
        <f>IF(C3="","",VLOOKUP(C3,Sheet6!B:E,4,0))</f>
        <v/>
      </c>
      <c r="D6" s="418"/>
      <c r="E6" s="419"/>
      <c r="F6" s="409"/>
      <c r="G6" s="410"/>
      <c r="H6" s="410"/>
      <c r="I6" s="410"/>
      <c r="J6" s="410"/>
      <c r="M6" s="2">
        <v>4</v>
      </c>
      <c r="N6" s="2" t="e">
        <f ca="1">VLOOKUP("*"&amp;$N$2&amp;"*",OFFSET(Sheet6!$B$2:$F$410,O5,0),1,FALSE)</f>
        <v>#N/A</v>
      </c>
      <c r="O6" s="2" t="e">
        <f ca="1">VLOOKUP("*"&amp;$N$2&amp;"*",OFFSET(Sheet6!$B$2:$F$410,O5,0),5,FALSE)</f>
        <v>#N/A</v>
      </c>
    </row>
    <row r="7" spans="1:15" ht="27" customHeight="1">
      <c r="A7" s="404" t="s">
        <v>136</v>
      </c>
      <c r="B7" s="405"/>
      <c r="C7" s="420"/>
      <c r="D7" s="421"/>
      <c r="E7" s="422"/>
      <c r="F7" s="4" t="s">
        <v>222</v>
      </c>
      <c r="M7" s="2">
        <v>5</v>
      </c>
      <c r="N7" s="2" t="e">
        <f ca="1">VLOOKUP("*"&amp;$N$2&amp;"*",OFFSET(Sheet6!$B$2:$F$410,O6,0),1,FALSE)</f>
        <v>#N/A</v>
      </c>
      <c r="O7" s="2" t="e">
        <f ca="1">VLOOKUP("*"&amp;$N$2&amp;"*",OFFSET(Sheet6!$B$2:$F$410,O6,0),5,FALSE)</f>
        <v>#N/A</v>
      </c>
    </row>
    <row r="8" spans="1:15" ht="27" customHeight="1" thickBot="1">
      <c r="A8" s="404" t="s">
        <v>37</v>
      </c>
      <c r="B8" s="405"/>
      <c r="C8" s="440"/>
      <c r="D8" s="441"/>
      <c r="E8" s="442"/>
      <c r="F8" s="4" t="s">
        <v>223</v>
      </c>
      <c r="H8" s="3"/>
      <c r="M8" s="2">
        <v>6</v>
      </c>
      <c r="N8" s="2" t="e">
        <f ca="1">VLOOKUP("*"&amp;$N$2&amp;"*",OFFSET(Sheet6!$B$2:$F$410,O7,0),1,FALSE)</f>
        <v>#N/A</v>
      </c>
      <c r="O8" s="2" t="e">
        <f ca="1">VLOOKUP("*"&amp;$N$2&amp;"*",OFFSET(Sheet6!$B$2:$F$410,O7,0),5,FALSE)</f>
        <v>#N/A</v>
      </c>
    </row>
    <row r="9" spans="1:15" ht="27" customHeight="1" thickBot="1">
      <c r="A9" s="443" t="s">
        <v>1113</v>
      </c>
      <c r="B9" s="444"/>
      <c r="C9" s="440"/>
      <c r="D9" s="441"/>
      <c r="E9" s="442"/>
      <c r="F9" s="4" t="s">
        <v>224</v>
      </c>
      <c r="H9" s="3"/>
      <c r="M9" s="2">
        <v>7</v>
      </c>
      <c r="N9" s="2" t="e">
        <f ca="1">VLOOKUP("*"&amp;$N$2&amp;"*",OFFSET(Sheet6!$B$2:$F$410,O8,0),1,FALSE)</f>
        <v>#N/A</v>
      </c>
      <c r="O9" s="2" t="e">
        <f ca="1">VLOOKUP("*"&amp;$N$2&amp;"*",OFFSET(Sheet6!$B$2:$F$410,O8,0),5,FALSE)</f>
        <v>#N/A</v>
      </c>
    </row>
    <row r="10" spans="1:15" ht="30" customHeight="1" thickBot="1">
      <c r="A10" s="445" t="s">
        <v>225</v>
      </c>
      <c r="B10" s="446"/>
      <c r="C10" s="130"/>
      <c r="D10" s="131" t="s">
        <v>173</v>
      </c>
      <c r="E10" s="132"/>
      <c r="F10" s="121"/>
      <c r="G10" s="132"/>
      <c r="I10" s="411" t="s">
        <v>226</v>
      </c>
      <c r="J10" s="412"/>
      <c r="K10" s="412"/>
      <c r="L10" s="413"/>
      <c r="M10" s="2">
        <v>8</v>
      </c>
      <c r="N10" s="2" t="e">
        <f ca="1">VLOOKUP("*"&amp;$N$2&amp;"*",OFFSET(Sheet6!$B$2:$F$410,O9,0),1,FALSE)</f>
        <v>#N/A</v>
      </c>
      <c r="O10" s="2" t="e">
        <f ca="1">VLOOKUP("*"&amp;$N$2&amp;"*",OFFSET(Sheet6!$B$2:$F$410,O9,0),5,FALSE)</f>
        <v>#N/A</v>
      </c>
    </row>
    <row r="11" spans="1:15" ht="28.5" customHeight="1" thickBot="1">
      <c r="A11" s="447" t="s">
        <v>134</v>
      </c>
      <c r="B11" s="448"/>
      <c r="C11" s="448"/>
      <c r="D11" s="448"/>
      <c r="E11" s="448"/>
      <c r="F11" s="448"/>
      <c r="G11" s="448"/>
      <c r="H11" s="449"/>
      <c r="I11" s="450" t="s">
        <v>218</v>
      </c>
      <c r="J11" s="451"/>
      <c r="K11" s="171"/>
      <c r="L11" s="172"/>
      <c r="M11" s="2">
        <v>9</v>
      </c>
      <c r="N11" s="2" t="e">
        <f ca="1">VLOOKUP("*"&amp;$N$2&amp;"*",OFFSET(Sheet6!$B$2:$F$410,O10,0),1,FALSE)</f>
        <v>#N/A</v>
      </c>
      <c r="O11" s="2" t="e">
        <f ca="1">VLOOKUP("*"&amp;$N$2&amp;"*",OFFSET(Sheet6!$B$2:$F$410,O10,0),5,FALSE)</f>
        <v>#N/A</v>
      </c>
    </row>
    <row r="12" spans="1:15" ht="28.5" customHeight="1" thickBot="1">
      <c r="A12" s="426"/>
      <c r="B12" s="427"/>
      <c r="C12" s="427"/>
      <c r="D12" s="428"/>
      <c r="E12" s="427"/>
      <c r="F12" s="427"/>
      <c r="G12" s="427"/>
      <c r="H12" s="428"/>
      <c r="I12" s="450" t="s">
        <v>220</v>
      </c>
      <c r="J12" s="451"/>
      <c r="K12" s="171"/>
      <c r="L12" s="172"/>
      <c r="M12" s="2">
        <v>10</v>
      </c>
      <c r="N12" s="2" t="e">
        <f ca="1">VLOOKUP("*"&amp;$N$2&amp;"*",OFFSET(Sheet6!$B$2:$F$410,O11,0),1,FALSE)</f>
        <v>#N/A</v>
      </c>
      <c r="O12" s="2" t="e">
        <f ca="1">VLOOKUP("*"&amp;$N$2&amp;"*",OFFSET(Sheet6!$B$2:$F$410,O11,0),5,FALSE)</f>
        <v>#N/A</v>
      </c>
    </row>
    <row r="13" spans="1:15" ht="28.5" customHeight="1" thickBot="1">
      <c r="A13" s="426"/>
      <c r="B13" s="427"/>
      <c r="C13" s="427"/>
      <c r="D13" s="428"/>
      <c r="E13" s="427"/>
      <c r="F13" s="427"/>
      <c r="G13" s="427"/>
      <c r="H13" s="428"/>
      <c r="I13" s="438" t="s">
        <v>221</v>
      </c>
      <c r="J13" s="439"/>
      <c r="K13" s="173"/>
      <c r="L13" s="174"/>
      <c r="M13" s="2">
        <v>11</v>
      </c>
      <c r="N13" s="2" t="e">
        <f ca="1">VLOOKUP("*"&amp;$N$2&amp;"*",OFFSET(Sheet6!$B$2:$F$410,O12,0),1,FALSE)</f>
        <v>#N/A</v>
      </c>
      <c r="O13" s="2" t="e">
        <f ca="1">VLOOKUP("*"&amp;$N$2&amp;"*",OFFSET(Sheet6!$B$2:$F$410,O12,0),5,FALSE)</f>
        <v>#N/A</v>
      </c>
    </row>
    <row r="14" spans="1:15">
      <c r="A14" s="132"/>
      <c r="B14" s="121"/>
      <c r="C14" s="132"/>
      <c r="D14" s="121"/>
      <c r="E14" s="132"/>
      <c r="F14" s="121"/>
      <c r="G14" s="132"/>
      <c r="L14"/>
      <c r="M14" s="2">
        <v>12</v>
      </c>
      <c r="N14" s="2" t="e">
        <f ca="1">VLOOKUP("*"&amp;$N$2&amp;"*",OFFSET(Sheet6!$B$2:$F$410,O13,0),1,FALSE)</f>
        <v>#N/A</v>
      </c>
      <c r="O14" s="2" t="e">
        <f ca="1">VLOOKUP("*"&amp;$N$2&amp;"*",OFFSET(Sheet6!$B$2:$F$410,O13,0),5,FALSE)</f>
        <v>#N/A</v>
      </c>
    </row>
    <row r="15" spans="1:15">
      <c r="A15" s="132"/>
      <c r="B15" s="121"/>
      <c r="C15" s="132"/>
      <c r="D15" s="121"/>
      <c r="E15" s="132"/>
      <c r="F15" s="121"/>
      <c r="G15" s="132"/>
      <c r="L15"/>
      <c r="M15" s="2">
        <v>13</v>
      </c>
      <c r="N15" s="2" t="e">
        <f ca="1">VLOOKUP("*"&amp;$N$2&amp;"*",OFFSET(Sheet6!$B$2:$F$410,O14,0),1,FALSE)</f>
        <v>#N/A</v>
      </c>
      <c r="O15" s="2" t="e">
        <f ca="1">VLOOKUP("*"&amp;$N$2&amp;"*",OFFSET(Sheet6!$B$2:$F$410,O14,0),5,FALSE)</f>
        <v>#N/A</v>
      </c>
    </row>
    <row r="16" spans="1:15">
      <c r="A16" s="132"/>
      <c r="B16" s="121"/>
      <c r="C16" s="132"/>
      <c r="D16" s="121"/>
      <c r="E16" s="132"/>
      <c r="F16" s="121"/>
      <c r="G16" s="132"/>
      <c r="L16"/>
      <c r="M16" s="2">
        <v>14</v>
      </c>
      <c r="N16" s="2" t="e">
        <f ca="1">VLOOKUP("*"&amp;$N$2&amp;"*",OFFSET(Sheet6!$B$2:$F$410,O15,0),1,FALSE)</f>
        <v>#N/A</v>
      </c>
      <c r="O16" s="2" t="e">
        <f ca="1">VLOOKUP("*"&amp;$N$2&amp;"*",OFFSET(Sheet6!$B$2:$F$410,O15,0),5,FALSE)</f>
        <v>#N/A</v>
      </c>
    </row>
    <row r="17" spans="1:15">
      <c r="A17" s="132"/>
      <c r="B17" s="121"/>
      <c r="C17" s="132"/>
      <c r="D17" s="121"/>
      <c r="E17" s="132"/>
      <c r="F17" s="121"/>
      <c r="G17" s="132"/>
      <c r="L17"/>
      <c r="M17" s="2">
        <v>15</v>
      </c>
      <c r="N17" s="2" t="e">
        <f ca="1">VLOOKUP("*"&amp;$N$2&amp;"*",OFFSET(Sheet6!$B$2:$F$410,O16,0),1,FALSE)</f>
        <v>#N/A</v>
      </c>
      <c r="O17" s="2" t="e">
        <f ca="1">VLOOKUP("*"&amp;$N$2&amp;"*",OFFSET(Sheet6!$B$2:$F$410,O16,0),5,FALSE)</f>
        <v>#N/A</v>
      </c>
    </row>
    <row r="18" spans="1:15">
      <c r="A18" s="132"/>
      <c r="B18" s="121"/>
      <c r="C18" s="132"/>
      <c r="D18" s="121"/>
      <c r="E18" s="132"/>
      <c r="F18" s="121"/>
      <c r="G18" s="132"/>
      <c r="L18"/>
      <c r="M18" s="2">
        <v>16</v>
      </c>
      <c r="N18" s="2" t="e">
        <f ca="1">VLOOKUP("*"&amp;$N$2&amp;"*",OFFSET(Sheet6!$B$2:$F$410,O17,0),1,FALSE)</f>
        <v>#N/A</v>
      </c>
      <c r="O18" s="2" t="e">
        <f ca="1">VLOOKUP("*"&amp;$N$2&amp;"*",OFFSET(Sheet6!$B$2:$F$410,O17,0),5,FALSE)</f>
        <v>#N/A</v>
      </c>
    </row>
    <row r="19" spans="1:15">
      <c r="A19" s="132"/>
      <c r="B19" s="121"/>
      <c r="C19" s="132"/>
      <c r="D19" s="121"/>
      <c r="E19" s="132"/>
      <c r="F19" s="121"/>
      <c r="G19" s="132"/>
      <c r="L19"/>
      <c r="M19" s="2">
        <v>17</v>
      </c>
      <c r="N19" s="2" t="e">
        <f ca="1">VLOOKUP("*"&amp;$N$2&amp;"*",OFFSET(Sheet6!$B$2:$F$410,O18,0),1,FALSE)</f>
        <v>#N/A</v>
      </c>
      <c r="O19" s="2" t="e">
        <f ca="1">VLOOKUP("*"&amp;$N$2&amp;"*",OFFSET(Sheet6!$B$2:$F$410,O18,0),5,FALSE)</f>
        <v>#N/A</v>
      </c>
    </row>
    <row r="20" spans="1:15">
      <c r="A20" s="132"/>
      <c r="B20" s="121"/>
      <c r="C20" s="132"/>
      <c r="D20" s="121"/>
      <c r="E20" s="132"/>
      <c r="F20" s="121"/>
      <c r="G20" s="132"/>
      <c r="L20"/>
      <c r="M20" s="2">
        <v>18</v>
      </c>
      <c r="N20" s="2" t="e">
        <f ca="1">VLOOKUP("*"&amp;$N$2&amp;"*",OFFSET(Sheet6!$B$2:$F$410,O19,0),1,FALSE)</f>
        <v>#N/A</v>
      </c>
      <c r="O20" s="2" t="e">
        <f ca="1">VLOOKUP("*"&amp;$N$2&amp;"*",OFFSET(Sheet6!$B$2:$F$410,O19,0),5,FALSE)</f>
        <v>#N/A</v>
      </c>
    </row>
    <row r="21" spans="1:15">
      <c r="A21" s="132"/>
      <c r="B21" s="121"/>
      <c r="C21" s="132"/>
      <c r="D21" s="121"/>
      <c r="E21" s="132"/>
      <c r="F21" s="121"/>
      <c r="G21" s="132"/>
      <c r="L21"/>
      <c r="M21" s="2">
        <v>19</v>
      </c>
      <c r="N21" s="2" t="e">
        <f ca="1">VLOOKUP("*"&amp;$N$2&amp;"*",OFFSET(Sheet6!$B$2:$F$410,O20,0),1,FALSE)</f>
        <v>#N/A</v>
      </c>
      <c r="O21" s="2" t="e">
        <f ca="1">VLOOKUP("*"&amp;$N$2&amp;"*",OFFSET(Sheet6!$B$2:$F$410,O20,0),5,FALSE)</f>
        <v>#N/A</v>
      </c>
    </row>
    <row r="22" spans="1:15">
      <c r="A22" s="132"/>
      <c r="B22" s="121"/>
      <c r="C22" s="132"/>
      <c r="D22" s="121"/>
      <c r="E22" s="132"/>
      <c r="F22" s="121"/>
      <c r="G22" s="132"/>
      <c r="L22"/>
      <c r="M22" s="2">
        <v>20</v>
      </c>
      <c r="N22" s="2" t="e">
        <f ca="1">VLOOKUP("*"&amp;$N$2&amp;"*",OFFSET(Sheet6!$B$2:$F$410,O21,0),1,FALSE)</f>
        <v>#N/A</v>
      </c>
      <c r="O22" s="2" t="e">
        <f ca="1">VLOOKUP("*"&amp;$N$2&amp;"*",OFFSET(Sheet6!$B$2:$F$410,O21,0),5,FALSE)</f>
        <v>#N/A</v>
      </c>
    </row>
    <row r="23" spans="1:15">
      <c r="A23" s="132"/>
      <c r="B23" s="121"/>
      <c r="C23" s="132"/>
      <c r="D23" s="121"/>
      <c r="E23" s="132"/>
      <c r="F23" s="121"/>
      <c r="G23" s="132"/>
      <c r="L23"/>
      <c r="M23" s="2">
        <v>21</v>
      </c>
      <c r="N23" s="2" t="e">
        <f ca="1">VLOOKUP("*"&amp;$N$2&amp;"*",OFFSET(Sheet6!$B$2:$F$410,O22,0),1,FALSE)</f>
        <v>#N/A</v>
      </c>
      <c r="O23" s="2" t="e">
        <f ca="1">VLOOKUP("*"&amp;$N$2&amp;"*",OFFSET(Sheet6!$B$2:$F$410,O22,0),5,FALSE)</f>
        <v>#N/A</v>
      </c>
    </row>
    <row r="24" spans="1:15">
      <c r="A24" s="132"/>
      <c r="B24" s="121"/>
      <c r="C24" s="132"/>
      <c r="D24" s="121"/>
      <c r="E24" s="132"/>
      <c r="F24" s="121"/>
      <c r="G24" s="132"/>
      <c r="L24"/>
      <c r="M24" s="2">
        <v>22</v>
      </c>
      <c r="N24" s="2" t="e">
        <f ca="1">VLOOKUP("*"&amp;$N$2&amp;"*",OFFSET(Sheet6!$B$2:$F$410,O23,0),1,FALSE)</f>
        <v>#N/A</v>
      </c>
      <c r="O24" s="2" t="e">
        <f ca="1">VLOOKUP("*"&amp;$N$2&amp;"*",OFFSET(Sheet6!$B$2:$F$410,O23,0),5,FALSE)</f>
        <v>#N/A</v>
      </c>
    </row>
    <row r="25" spans="1:15">
      <c r="A25" s="132"/>
      <c r="B25" s="121"/>
      <c r="C25" s="132"/>
      <c r="D25" s="121"/>
      <c r="E25" s="132"/>
      <c r="F25" s="121"/>
      <c r="G25" s="132"/>
      <c r="L25"/>
      <c r="M25" s="2">
        <v>23</v>
      </c>
      <c r="N25" s="2" t="e">
        <f ca="1">VLOOKUP("*"&amp;$N$2&amp;"*",OFFSET(Sheet6!$B$2:$F$410,O24,0),1,FALSE)</f>
        <v>#N/A</v>
      </c>
      <c r="O25" s="2" t="e">
        <f ca="1">VLOOKUP("*"&amp;$N$2&amp;"*",OFFSET(Sheet6!$B$2:$F$410,O24,0),5,FALSE)</f>
        <v>#N/A</v>
      </c>
    </row>
    <row r="26" spans="1:15">
      <c r="A26" s="132"/>
      <c r="B26" s="121"/>
      <c r="C26" s="132"/>
      <c r="D26" s="121"/>
      <c r="E26" s="132"/>
      <c r="F26" s="121"/>
      <c r="G26" s="132"/>
      <c r="L26"/>
      <c r="M26" s="2">
        <v>24</v>
      </c>
      <c r="N26" s="2" t="e">
        <f ca="1">VLOOKUP("*"&amp;$N$2&amp;"*",OFFSET(Sheet6!$B$2:$F$410,O25,0),1,FALSE)</f>
        <v>#N/A</v>
      </c>
      <c r="O26" s="2" t="e">
        <f ca="1">VLOOKUP("*"&amp;$N$2&amp;"*",OFFSET(Sheet6!$B$2:$F$410,O25,0),5,FALSE)</f>
        <v>#N/A</v>
      </c>
    </row>
    <row r="27" spans="1:15">
      <c r="A27" s="132"/>
      <c r="B27" s="121"/>
      <c r="C27" s="132"/>
      <c r="D27" s="121"/>
      <c r="E27" s="132"/>
      <c r="F27" s="121"/>
      <c r="G27" s="132"/>
      <c r="L27"/>
      <c r="M27" s="2">
        <v>25</v>
      </c>
      <c r="N27" s="2" t="e">
        <f ca="1">VLOOKUP("*"&amp;$N$2&amp;"*",OFFSET(Sheet6!$B$2:$F$410,O26,0),1,FALSE)</f>
        <v>#N/A</v>
      </c>
      <c r="O27" s="2" t="e">
        <f ca="1">VLOOKUP("*"&amp;$N$2&amp;"*",OFFSET(Sheet6!$B$2:$F$410,O26,0),5,FALSE)</f>
        <v>#N/A</v>
      </c>
    </row>
    <row r="28" spans="1:15">
      <c r="A28" s="132"/>
      <c r="B28" s="121"/>
      <c r="C28" s="132"/>
      <c r="D28" s="121"/>
      <c r="E28" s="132"/>
      <c r="F28" s="121"/>
      <c r="G28" s="132"/>
      <c r="L28"/>
      <c r="M28" s="2">
        <v>26</v>
      </c>
      <c r="N28" s="2" t="e">
        <f ca="1">VLOOKUP("*"&amp;$N$2&amp;"*",OFFSET(Sheet6!$B$2:$F$410,O27,0),1,FALSE)</f>
        <v>#N/A</v>
      </c>
      <c r="O28" s="2" t="e">
        <f ca="1">VLOOKUP("*"&amp;$N$2&amp;"*",OFFSET(Sheet6!$B$2:$F$410,O27,0),5,FALSE)</f>
        <v>#N/A</v>
      </c>
    </row>
    <row r="29" spans="1:15">
      <c r="A29" s="132"/>
      <c r="B29" s="121"/>
      <c r="C29" s="132"/>
      <c r="D29" s="121"/>
      <c r="E29" s="132"/>
      <c r="F29" s="121"/>
      <c r="G29" s="132"/>
      <c r="L29"/>
      <c r="M29" s="2">
        <v>27</v>
      </c>
      <c r="N29" s="2" t="e">
        <f ca="1">VLOOKUP("*"&amp;$N$2&amp;"*",OFFSET(Sheet6!$B$2:$F$410,O28,0),1,FALSE)</f>
        <v>#N/A</v>
      </c>
      <c r="O29" s="2" t="e">
        <f ca="1">VLOOKUP("*"&amp;$N$2&amp;"*",OFFSET(Sheet6!$B$2:$F$410,O28,0),5,FALSE)</f>
        <v>#N/A</v>
      </c>
    </row>
    <row r="30" spans="1:15">
      <c r="A30" s="132"/>
      <c r="B30" s="121"/>
      <c r="C30" s="132"/>
      <c r="D30" s="121"/>
      <c r="E30" s="132"/>
      <c r="F30" s="121"/>
      <c r="G30" s="132"/>
      <c r="L30"/>
      <c r="M30" s="2">
        <v>28</v>
      </c>
      <c r="N30" s="2" t="e">
        <f ca="1">VLOOKUP("*"&amp;$N$2&amp;"*",OFFSET(Sheet6!$B$2:$F$410,O29,0),1,FALSE)</f>
        <v>#N/A</v>
      </c>
      <c r="O30" s="2" t="e">
        <f ca="1">VLOOKUP("*"&amp;$N$2&amp;"*",OFFSET(Sheet6!$B$2:$F$410,O29,0),5,FALSE)</f>
        <v>#N/A</v>
      </c>
    </row>
    <row r="31" spans="1:15">
      <c r="A31" s="132"/>
      <c r="B31" s="121"/>
      <c r="C31" s="132"/>
      <c r="D31" s="121"/>
      <c r="E31" s="132"/>
      <c r="F31" s="121"/>
      <c r="G31" s="132"/>
      <c r="L31"/>
      <c r="M31" s="2">
        <v>29</v>
      </c>
      <c r="N31" s="2" t="e">
        <f ca="1">VLOOKUP("*"&amp;$N$2&amp;"*",OFFSET(Sheet6!$B$2:$F$410,O30,0),1,FALSE)</f>
        <v>#N/A</v>
      </c>
      <c r="O31" s="2" t="e">
        <f ca="1">VLOOKUP("*"&amp;$N$2&amp;"*",OFFSET(Sheet6!$B$2:$F$410,O30,0),5,FALSE)</f>
        <v>#N/A</v>
      </c>
    </row>
    <row r="32" spans="1:15">
      <c r="A32" s="132"/>
      <c r="B32" s="121"/>
      <c r="C32" s="132"/>
      <c r="D32" s="121"/>
      <c r="E32" s="132"/>
      <c r="F32" s="121"/>
      <c r="G32" s="132"/>
      <c r="L32"/>
      <c r="M32" s="2">
        <v>30</v>
      </c>
      <c r="N32" s="2" t="e">
        <f ca="1">VLOOKUP("*"&amp;$N$2&amp;"*",OFFSET(Sheet6!$B$2:$F$410,O31,0),1,FALSE)</f>
        <v>#N/A</v>
      </c>
      <c r="O32" s="2" t="e">
        <f ca="1">VLOOKUP("*"&amp;$N$2&amp;"*",OFFSET(Sheet6!$B$2:$F$410,O31,0),5,FALSE)</f>
        <v>#N/A</v>
      </c>
    </row>
    <row r="33" spans="1:15">
      <c r="A33" s="132"/>
      <c r="B33" s="121"/>
      <c r="C33" s="132"/>
      <c r="D33" s="121"/>
      <c r="E33" s="132"/>
      <c r="F33" s="121"/>
      <c r="G33" s="132"/>
      <c r="L33"/>
      <c r="M33" s="2">
        <v>31</v>
      </c>
      <c r="N33" s="2" t="e">
        <f ca="1">VLOOKUP("*"&amp;$N$2&amp;"*",OFFSET(Sheet6!$B$2:$F$410,O32,0),1,FALSE)</f>
        <v>#N/A</v>
      </c>
      <c r="O33" s="2" t="e">
        <f ca="1">VLOOKUP("*"&amp;$N$2&amp;"*",OFFSET(Sheet6!$B$2:$F$410,O32,0),5,FALSE)</f>
        <v>#N/A</v>
      </c>
    </row>
    <row r="34" spans="1:15">
      <c r="A34" s="132"/>
      <c r="B34" s="121"/>
      <c r="C34" s="132"/>
      <c r="D34" s="121"/>
      <c r="E34" s="132"/>
      <c r="F34" s="132"/>
      <c r="G34" s="132"/>
      <c r="L34"/>
      <c r="M34" s="2">
        <v>32</v>
      </c>
      <c r="N34" s="2" t="e">
        <f ca="1">VLOOKUP("*"&amp;$N$2&amp;"*",OFFSET(Sheet6!$B$2:$F$410,O33,0),1,FALSE)</f>
        <v>#N/A</v>
      </c>
      <c r="O34" s="2" t="e">
        <f ca="1">VLOOKUP("*"&amp;$N$2&amp;"*",OFFSET(Sheet6!$B$2:$F$410,O33,0),5,FALSE)</f>
        <v>#N/A</v>
      </c>
    </row>
    <row r="35" spans="1:15">
      <c r="A35" s="132"/>
      <c r="B35" s="121"/>
      <c r="C35" s="132"/>
      <c r="D35" s="121"/>
      <c r="E35" s="132"/>
      <c r="F35" s="132"/>
      <c r="G35" s="132"/>
      <c r="L35"/>
      <c r="M35" s="2">
        <v>33</v>
      </c>
      <c r="N35" s="2" t="e">
        <f ca="1">VLOOKUP("*"&amp;$N$2&amp;"*",OFFSET(Sheet6!$B$2:$F$410,O34,0),1,FALSE)</f>
        <v>#N/A</v>
      </c>
      <c r="O35" s="2" t="e">
        <f ca="1">VLOOKUP("*"&amp;$N$2&amp;"*",OFFSET(Sheet6!$B$2:$F$410,O34,0),5,FALSE)</f>
        <v>#N/A</v>
      </c>
    </row>
    <row r="36" spans="1:15">
      <c r="A36" s="132"/>
      <c r="B36" s="121"/>
      <c r="C36" s="132"/>
      <c r="D36" s="121"/>
      <c r="E36" s="132"/>
      <c r="F36" s="132"/>
      <c r="G36" s="132"/>
      <c r="L36"/>
      <c r="M36" s="2">
        <v>34</v>
      </c>
      <c r="N36" s="2" t="e">
        <f ca="1">VLOOKUP("*"&amp;$N$2&amp;"*",OFFSET(Sheet6!$B$2:$F$410,O35,0),1,FALSE)</f>
        <v>#N/A</v>
      </c>
      <c r="O36" s="2" t="e">
        <f ca="1">VLOOKUP("*"&amp;$N$2&amp;"*",OFFSET(Sheet6!$B$2:$F$410,O35,0),5,FALSE)</f>
        <v>#N/A</v>
      </c>
    </row>
    <row r="37" spans="1:15">
      <c r="A37" s="132"/>
      <c r="B37" s="121"/>
      <c r="C37" s="132"/>
      <c r="D37" s="121"/>
      <c r="E37" s="132"/>
      <c r="F37" s="132"/>
      <c r="G37" s="132"/>
      <c r="L37"/>
      <c r="M37" s="2">
        <v>35</v>
      </c>
      <c r="N37" s="2" t="e">
        <f ca="1">VLOOKUP("*"&amp;$N$2&amp;"*",OFFSET(Sheet6!$B$2:$F$410,O36,0),1,FALSE)</f>
        <v>#N/A</v>
      </c>
      <c r="O37" s="2" t="e">
        <f ca="1">VLOOKUP("*"&amp;$N$2&amp;"*",OFFSET(Sheet6!$B$2:$F$410,O36,0),5,FALSE)</f>
        <v>#N/A</v>
      </c>
    </row>
    <row r="38" spans="1:15">
      <c r="A38" s="132"/>
      <c r="B38" s="121"/>
      <c r="C38" s="132"/>
      <c r="D38" s="121"/>
      <c r="E38" s="132"/>
      <c r="F38" s="132"/>
      <c r="G38" s="132"/>
      <c r="L38"/>
      <c r="M38" s="2">
        <v>36</v>
      </c>
      <c r="N38" s="2" t="e">
        <f ca="1">VLOOKUP("*"&amp;$N$2&amp;"*",OFFSET(Sheet6!$B$2:$F$410,O37,0),1,FALSE)</f>
        <v>#N/A</v>
      </c>
      <c r="O38" s="2" t="e">
        <f ca="1">VLOOKUP("*"&amp;$N$2&amp;"*",OFFSET(Sheet6!$B$2:$F$410,O37,0),5,FALSE)</f>
        <v>#N/A</v>
      </c>
    </row>
    <row r="39" spans="1:15">
      <c r="A39" s="132"/>
      <c r="B39" s="121"/>
      <c r="C39" s="132"/>
      <c r="D39" s="121"/>
      <c r="E39" s="132"/>
      <c r="F39" s="132"/>
      <c r="G39" s="132"/>
      <c r="L39"/>
      <c r="M39" s="2">
        <v>37</v>
      </c>
      <c r="N39" s="2" t="e">
        <f ca="1">VLOOKUP("*"&amp;$N$2&amp;"*",OFFSET(Sheet6!$B$2:$F$410,O38,0),1,FALSE)</f>
        <v>#N/A</v>
      </c>
      <c r="O39" s="2" t="e">
        <f ca="1">VLOOKUP("*"&amp;$N$2&amp;"*",OFFSET(Sheet6!$B$2:$F$410,O38,0),5,FALSE)</f>
        <v>#N/A</v>
      </c>
    </row>
    <row r="40" spans="1:15">
      <c r="A40" s="132"/>
      <c r="B40" s="121"/>
      <c r="C40" s="132"/>
      <c r="D40" s="121"/>
      <c r="E40" s="132"/>
      <c r="F40" s="132"/>
      <c r="G40" s="132"/>
      <c r="L40"/>
      <c r="M40" s="2">
        <v>38</v>
      </c>
      <c r="N40" s="2" t="e">
        <f ca="1">VLOOKUP("*"&amp;$N$2&amp;"*",OFFSET(Sheet6!$B$2:$F$410,O39,0),1,FALSE)</f>
        <v>#N/A</v>
      </c>
      <c r="O40" s="2" t="e">
        <f ca="1">VLOOKUP("*"&amp;$N$2&amp;"*",OFFSET(Sheet6!$B$2:$F$410,O39,0),5,FALSE)</f>
        <v>#N/A</v>
      </c>
    </row>
    <row r="41" spans="1:15">
      <c r="A41" s="132"/>
      <c r="B41" s="121"/>
      <c r="C41" s="132"/>
      <c r="D41" s="121"/>
      <c r="E41" s="132"/>
      <c r="F41" s="132"/>
      <c r="G41" s="132"/>
      <c r="L41"/>
      <c r="M41" s="2">
        <v>39</v>
      </c>
      <c r="N41" s="2" t="e">
        <f ca="1">VLOOKUP("*"&amp;$N$2&amp;"*",OFFSET(Sheet6!$B$2:$F$410,O40,0),1,FALSE)</f>
        <v>#N/A</v>
      </c>
      <c r="O41" s="2" t="e">
        <f ca="1">VLOOKUP("*"&amp;$N$2&amp;"*",OFFSET(Sheet6!$B$2:$F$410,O40,0),5,FALSE)</f>
        <v>#N/A</v>
      </c>
    </row>
    <row r="42" spans="1:15">
      <c r="A42" s="132"/>
      <c r="B42" s="121"/>
      <c r="C42" s="132"/>
      <c r="D42" s="121"/>
      <c r="E42" s="132"/>
      <c r="F42" s="132"/>
      <c r="G42" s="132"/>
      <c r="L42"/>
      <c r="M42" s="2">
        <v>40</v>
      </c>
      <c r="N42" s="2" t="e">
        <f ca="1">VLOOKUP("*"&amp;$N$2&amp;"*",OFFSET(Sheet6!$B$2:$F$410,O41,0),1,FALSE)</f>
        <v>#N/A</v>
      </c>
      <c r="O42" s="2" t="e">
        <f ca="1">VLOOKUP("*"&amp;$N$2&amp;"*",OFFSET(Sheet6!$B$2:$F$410,O41,0),5,FALSE)</f>
        <v>#N/A</v>
      </c>
    </row>
    <row r="43" spans="1:15">
      <c r="A43" s="132"/>
      <c r="B43" s="121"/>
      <c r="C43" s="132"/>
      <c r="D43" s="121"/>
      <c r="E43" s="132"/>
      <c r="F43" s="132"/>
      <c r="G43" s="132"/>
      <c r="L43"/>
      <c r="M43" s="2">
        <v>41</v>
      </c>
      <c r="N43" s="2" t="e">
        <f ca="1">VLOOKUP("*"&amp;$N$2&amp;"*",OFFSET(Sheet6!$B$2:$F$410,O42,0),1,FALSE)</f>
        <v>#N/A</v>
      </c>
      <c r="O43" s="2" t="e">
        <f ca="1">VLOOKUP("*"&amp;$N$2&amp;"*",OFFSET(Sheet6!$B$2:$F$410,O42,0),5,FALSE)</f>
        <v>#N/A</v>
      </c>
    </row>
    <row r="44" spans="1:15">
      <c r="A44" s="132"/>
      <c r="B44" s="121"/>
      <c r="C44" s="132"/>
      <c r="D44" s="121"/>
      <c r="E44" s="132"/>
      <c r="L44"/>
      <c r="M44" s="2">
        <v>42</v>
      </c>
      <c r="N44" s="2" t="e">
        <f ca="1">VLOOKUP("*"&amp;$N$2&amp;"*",OFFSET(Sheet6!$B$2:$F$410,O43,0),1,FALSE)</f>
        <v>#N/A</v>
      </c>
      <c r="O44" s="2" t="e">
        <f ca="1">VLOOKUP("*"&amp;$N$2&amp;"*",OFFSET(Sheet6!$B$2:$F$410,O43,0),5,FALSE)</f>
        <v>#N/A</v>
      </c>
    </row>
    <row r="45" spans="1:15">
      <c r="L45"/>
      <c r="M45" s="2">
        <v>43</v>
      </c>
      <c r="N45" s="2" t="e">
        <f ca="1">VLOOKUP("*"&amp;$N$2&amp;"*",OFFSET(Sheet6!$B$2:$F$410,O44,0),1,FALSE)</f>
        <v>#N/A</v>
      </c>
      <c r="O45" s="2" t="e">
        <f ca="1">VLOOKUP("*"&amp;$N$2&amp;"*",OFFSET(Sheet6!$B$2:$F$410,O44,0),5,FALSE)</f>
        <v>#N/A</v>
      </c>
    </row>
    <row r="46" spans="1:15">
      <c r="L46"/>
      <c r="M46" s="2">
        <v>44</v>
      </c>
      <c r="N46" s="2" t="e">
        <f ca="1">VLOOKUP("*"&amp;$N$2&amp;"*",OFFSET(Sheet6!$B$2:$F$410,O45,0),1,FALSE)</f>
        <v>#N/A</v>
      </c>
      <c r="O46" s="2" t="e">
        <f ca="1">VLOOKUP("*"&amp;$N$2&amp;"*",OFFSET(Sheet6!$B$2:$F$410,O45,0),5,FALSE)</f>
        <v>#N/A</v>
      </c>
    </row>
    <row r="47" spans="1:15">
      <c r="L47"/>
      <c r="M47" s="2">
        <v>45</v>
      </c>
      <c r="N47" s="2" t="e">
        <f ca="1">VLOOKUP("*"&amp;$N$2&amp;"*",OFFSET(Sheet6!$B$2:$F$410,O46,0),1,FALSE)</f>
        <v>#N/A</v>
      </c>
      <c r="O47" s="2" t="e">
        <f ca="1">VLOOKUP("*"&amp;$N$2&amp;"*",OFFSET(Sheet6!$B$2:$F$410,O46,0),5,FALSE)</f>
        <v>#N/A</v>
      </c>
    </row>
    <row r="48" spans="1:15">
      <c r="L48"/>
      <c r="M48" s="2">
        <v>46</v>
      </c>
      <c r="N48" s="2" t="e">
        <f ca="1">VLOOKUP("*"&amp;$N$2&amp;"*",OFFSET(Sheet6!$B$2:$F$410,O47,0),1,FALSE)</f>
        <v>#N/A</v>
      </c>
      <c r="O48" s="2" t="e">
        <f ca="1">VLOOKUP("*"&amp;$N$2&amp;"*",OFFSET(Sheet6!$B$2:$F$410,O47,0),5,FALSE)</f>
        <v>#N/A</v>
      </c>
    </row>
    <row r="49" spans="12:15">
      <c r="L49"/>
      <c r="M49" s="2">
        <v>47</v>
      </c>
      <c r="N49" s="2" t="e">
        <f ca="1">VLOOKUP("*"&amp;$N$2&amp;"*",OFFSET(Sheet6!$B$2:$F$410,O48,0),1,FALSE)</f>
        <v>#N/A</v>
      </c>
      <c r="O49" s="2" t="e">
        <f ca="1">VLOOKUP("*"&amp;$N$2&amp;"*",OFFSET(Sheet6!$B$2:$F$410,O48,0),5,FALSE)</f>
        <v>#N/A</v>
      </c>
    </row>
    <row r="50" spans="12:15">
      <c r="L50"/>
      <c r="M50" s="2">
        <v>48</v>
      </c>
      <c r="N50" s="2" t="e">
        <f ca="1">VLOOKUP("*"&amp;$N$2&amp;"*",OFFSET(Sheet6!$B$2:$F$410,O49,0),1,FALSE)</f>
        <v>#N/A</v>
      </c>
      <c r="O50" s="2" t="e">
        <f ca="1">VLOOKUP("*"&amp;$N$2&amp;"*",OFFSET(Sheet6!$B$2:$F$410,O49,0),5,FALSE)</f>
        <v>#N/A</v>
      </c>
    </row>
    <row r="51" spans="12:15">
      <c r="L51"/>
      <c r="M51" s="2">
        <v>49</v>
      </c>
      <c r="N51" s="2" t="e">
        <f ca="1">VLOOKUP("*"&amp;$N$2&amp;"*",OFFSET(Sheet6!$B$2:$F$410,O50,0),1,FALSE)</f>
        <v>#N/A</v>
      </c>
      <c r="O51" s="2" t="e">
        <f ca="1">VLOOKUP("*"&amp;$N$2&amp;"*",OFFSET(Sheet6!$B$2:$F$410,O50,0),5,FALSE)</f>
        <v>#N/A</v>
      </c>
    </row>
    <row r="52" spans="12:15">
      <c r="L52"/>
      <c r="M52" s="2">
        <v>50</v>
      </c>
      <c r="N52" s="2" t="e">
        <f ca="1">VLOOKUP("*"&amp;$N$2&amp;"*",OFFSET(Sheet6!$B$2:$F$410,O51,0),1,FALSE)</f>
        <v>#N/A</v>
      </c>
      <c r="O52" s="2" t="e">
        <f ca="1">VLOOKUP("*"&amp;$N$2&amp;"*",OFFSET(Sheet6!$B$2:$F$410,O51,0),5,FALSE)</f>
        <v>#N/A</v>
      </c>
    </row>
    <row r="53" spans="12:15">
      <c r="L53"/>
      <c r="M53" s="2">
        <v>51</v>
      </c>
      <c r="N53" s="2" t="e">
        <f ca="1">VLOOKUP("*"&amp;$N$2&amp;"*",OFFSET(Sheet6!$B$2:$F$410,O52,0),1,FALSE)</f>
        <v>#N/A</v>
      </c>
      <c r="O53" s="2" t="e">
        <f ca="1">VLOOKUP("*"&amp;$N$2&amp;"*",OFFSET(Sheet6!$B$2:$F$410,O52,0),5,FALSE)</f>
        <v>#N/A</v>
      </c>
    </row>
    <row r="54" spans="12:15">
      <c r="L54"/>
      <c r="M54" s="2">
        <v>52</v>
      </c>
      <c r="N54" s="2" t="e">
        <f ca="1">VLOOKUP("*"&amp;$N$2&amp;"*",OFFSET(Sheet6!$B$2:$F$410,O53,0),1,FALSE)</f>
        <v>#N/A</v>
      </c>
      <c r="O54" s="2" t="e">
        <f ca="1">VLOOKUP("*"&amp;$N$2&amp;"*",OFFSET(Sheet6!$B$2:$F$410,O53,0),5,FALSE)</f>
        <v>#N/A</v>
      </c>
    </row>
    <row r="55" spans="12:15">
      <c r="L55"/>
      <c r="M55" s="2">
        <v>53</v>
      </c>
      <c r="N55" s="2" t="e">
        <f ca="1">VLOOKUP("*"&amp;$N$2&amp;"*",OFFSET(Sheet6!$B$2:$F$410,O54,0),1,FALSE)</f>
        <v>#N/A</v>
      </c>
      <c r="O55" s="2" t="e">
        <f ca="1">VLOOKUP("*"&amp;$N$2&amp;"*",OFFSET(Sheet6!$B$2:$F$410,O54,0),5,FALSE)</f>
        <v>#N/A</v>
      </c>
    </row>
    <row r="56" spans="12:15">
      <c r="L56"/>
      <c r="M56" s="2">
        <v>54</v>
      </c>
      <c r="N56" s="2" t="e">
        <f ca="1">VLOOKUP("*"&amp;$N$2&amp;"*",OFFSET(Sheet6!$B$2:$F$410,O55,0),1,FALSE)</f>
        <v>#N/A</v>
      </c>
      <c r="O56" s="2" t="e">
        <f ca="1">VLOOKUP("*"&amp;$N$2&amp;"*",OFFSET(Sheet6!$B$2:$F$410,O55,0),5,FALSE)</f>
        <v>#N/A</v>
      </c>
    </row>
    <row r="57" spans="12:15">
      <c r="L57"/>
      <c r="M57" s="2">
        <v>55</v>
      </c>
      <c r="N57" s="2" t="e">
        <f ca="1">VLOOKUP("*"&amp;$N$2&amp;"*",OFFSET(Sheet6!$B$2:$F$410,O56,0),1,FALSE)</f>
        <v>#N/A</v>
      </c>
      <c r="O57" s="2" t="e">
        <f ca="1">VLOOKUP("*"&amp;$N$2&amp;"*",OFFSET(Sheet6!$B$2:$F$410,O56,0),5,FALSE)</f>
        <v>#N/A</v>
      </c>
    </row>
    <row r="58" spans="12:15">
      <c r="L58"/>
      <c r="M58" s="2">
        <v>56</v>
      </c>
      <c r="N58" s="2" t="e">
        <f ca="1">VLOOKUP("*"&amp;$N$2&amp;"*",OFFSET(Sheet6!$B$2:$F$410,O57,0),1,FALSE)</f>
        <v>#N/A</v>
      </c>
      <c r="O58" s="2" t="e">
        <f ca="1">VLOOKUP("*"&amp;$N$2&amp;"*",OFFSET(Sheet6!$B$2:$F$410,O57,0),5,FALSE)</f>
        <v>#N/A</v>
      </c>
    </row>
    <row r="59" spans="12:15">
      <c r="L59"/>
      <c r="M59" s="2">
        <v>57</v>
      </c>
      <c r="N59" s="2" t="e">
        <f ca="1">VLOOKUP("*"&amp;$N$2&amp;"*",OFFSET(Sheet6!$B$2:$F$410,O58,0),1,FALSE)</f>
        <v>#N/A</v>
      </c>
      <c r="O59" s="2" t="e">
        <f ca="1">VLOOKUP("*"&amp;$N$2&amp;"*",OFFSET(Sheet6!$B$2:$F$410,O58,0),5,FALSE)</f>
        <v>#N/A</v>
      </c>
    </row>
    <row r="60" spans="12:15">
      <c r="M60" s="2">
        <v>58</v>
      </c>
      <c r="N60" s="2" t="e">
        <f ca="1">VLOOKUP("*"&amp;$N$2&amp;"*",OFFSET(Sheet6!$B$2:$F$410,O59,0),1,FALSE)</f>
        <v>#N/A</v>
      </c>
      <c r="O60" s="2" t="e">
        <f ca="1">VLOOKUP("*"&amp;$N$2&amp;"*",OFFSET(Sheet6!$B$2:$F$410,O59,0),5,FALSE)</f>
        <v>#N/A</v>
      </c>
    </row>
    <row r="61" spans="12:15">
      <c r="M61" s="2">
        <v>59</v>
      </c>
      <c r="N61" s="2" t="e">
        <f ca="1">VLOOKUP("*"&amp;$N$2&amp;"*",OFFSET(Sheet6!$B$2:$F$410,O60,0),1,FALSE)</f>
        <v>#N/A</v>
      </c>
      <c r="O61" s="2" t="e">
        <f ca="1">VLOOKUP("*"&amp;$N$2&amp;"*",OFFSET(Sheet6!$B$2:$F$410,O60,0),5,FALSE)</f>
        <v>#N/A</v>
      </c>
    </row>
    <row r="62" spans="12:15">
      <c r="M62" s="2">
        <v>60</v>
      </c>
      <c r="N62" s="2" t="e">
        <f ca="1">VLOOKUP("*"&amp;$N$2&amp;"*",OFFSET(Sheet6!$B$2:$F$410,O61,0),1,FALSE)</f>
        <v>#N/A</v>
      </c>
      <c r="O62" s="2" t="e">
        <f ca="1">VLOOKUP("*"&amp;$N$2&amp;"*",OFFSET(Sheet6!$B$2:$F$410,O61,0),5,FALSE)</f>
        <v>#N/A</v>
      </c>
    </row>
    <row r="63" spans="12:15">
      <c r="M63" s="2">
        <v>61</v>
      </c>
      <c r="N63" s="2" t="e">
        <f ca="1">VLOOKUP("*"&amp;$N$2&amp;"*",OFFSET(Sheet6!$B$2:$F$410,O62,0),1,FALSE)</f>
        <v>#N/A</v>
      </c>
      <c r="O63" s="2" t="e">
        <f ca="1">VLOOKUP("*"&amp;$N$2&amp;"*",OFFSET(Sheet6!$B$2:$F$410,O62,0),5,FALSE)</f>
        <v>#N/A</v>
      </c>
    </row>
    <row r="64" spans="12:15">
      <c r="M64" s="2">
        <v>62</v>
      </c>
      <c r="N64" s="2" t="e">
        <f ca="1">VLOOKUP("*"&amp;$N$2&amp;"*",OFFSET(Sheet6!$B$2:$F$410,O63,0),1,FALSE)</f>
        <v>#N/A</v>
      </c>
      <c r="O64" s="2" t="e">
        <f ca="1">VLOOKUP("*"&amp;$N$2&amp;"*",OFFSET(Sheet6!$B$2:$F$410,O63,0),5,FALSE)</f>
        <v>#N/A</v>
      </c>
    </row>
    <row r="65" spans="13:15">
      <c r="M65" s="2">
        <v>63</v>
      </c>
      <c r="N65" s="2" t="e">
        <f ca="1">VLOOKUP("*"&amp;$N$2&amp;"*",OFFSET(Sheet6!$B$2:$F$410,O64,0),1,FALSE)</f>
        <v>#N/A</v>
      </c>
      <c r="O65" s="2" t="e">
        <f ca="1">VLOOKUP("*"&amp;$N$2&amp;"*",OFFSET(Sheet6!$B$2:$F$410,O64,0),5,FALSE)</f>
        <v>#N/A</v>
      </c>
    </row>
    <row r="66" spans="13:15">
      <c r="M66" s="2">
        <v>64</v>
      </c>
      <c r="N66" s="2" t="e">
        <f ca="1">VLOOKUP("*"&amp;$N$2&amp;"*",OFFSET(Sheet6!$B$2:$F$410,O65,0),1,FALSE)</f>
        <v>#N/A</v>
      </c>
      <c r="O66" s="2" t="e">
        <f ca="1">VLOOKUP("*"&amp;$N$2&amp;"*",OFFSET(Sheet6!$B$2:$F$410,O65,0),5,FALSE)</f>
        <v>#N/A</v>
      </c>
    </row>
    <row r="67" spans="13:15">
      <c r="M67" s="2">
        <v>65</v>
      </c>
      <c r="N67" s="2" t="e">
        <f ca="1">VLOOKUP("*"&amp;$N$2&amp;"*",OFFSET(Sheet6!$B$2:$F$410,O66,0),1,FALSE)</f>
        <v>#N/A</v>
      </c>
      <c r="O67" s="2" t="e">
        <f ca="1">VLOOKUP("*"&amp;$N$2&amp;"*",OFFSET(Sheet6!$B$2:$F$410,O66,0),5,FALSE)</f>
        <v>#N/A</v>
      </c>
    </row>
    <row r="68" spans="13:15">
      <c r="M68" s="2">
        <v>66</v>
      </c>
      <c r="N68" s="2" t="e">
        <f ca="1">VLOOKUP("*"&amp;$N$2&amp;"*",OFFSET(Sheet6!$B$2:$F$410,O67,0),1,FALSE)</f>
        <v>#N/A</v>
      </c>
      <c r="O68" s="2" t="e">
        <f ca="1">VLOOKUP("*"&amp;$N$2&amp;"*",OFFSET(Sheet6!$B$2:$F$410,O67,0),5,FALSE)</f>
        <v>#N/A</v>
      </c>
    </row>
    <row r="69" spans="13:15">
      <c r="M69" s="2">
        <v>67</v>
      </c>
      <c r="N69" s="2" t="e">
        <f ca="1">VLOOKUP("*"&amp;$N$2&amp;"*",OFFSET(Sheet6!$B$2:$F$410,O68,0),1,FALSE)</f>
        <v>#N/A</v>
      </c>
      <c r="O69" s="2" t="e">
        <f ca="1">VLOOKUP("*"&amp;$N$2&amp;"*",OFFSET(Sheet6!$B$2:$F$410,O68,0),5,FALSE)</f>
        <v>#N/A</v>
      </c>
    </row>
    <row r="70" spans="13:15">
      <c r="M70" s="2">
        <v>68</v>
      </c>
      <c r="N70" s="2" t="e">
        <f ca="1">VLOOKUP("*"&amp;$N$2&amp;"*",OFFSET(Sheet6!$B$2:$F$410,O69,0),1,FALSE)</f>
        <v>#N/A</v>
      </c>
      <c r="O70" s="2" t="e">
        <f ca="1">VLOOKUP("*"&amp;$N$2&amp;"*",OFFSET(Sheet6!$B$2:$F$410,O69,0),5,FALSE)</f>
        <v>#N/A</v>
      </c>
    </row>
    <row r="71" spans="13:15">
      <c r="M71" s="2">
        <v>69</v>
      </c>
      <c r="N71" s="2" t="e">
        <f ca="1">VLOOKUP("*"&amp;$N$2&amp;"*",OFFSET(Sheet6!$B$2:$F$410,O70,0),1,FALSE)</f>
        <v>#N/A</v>
      </c>
      <c r="O71" s="2" t="e">
        <f ca="1">VLOOKUP("*"&amp;$N$2&amp;"*",OFFSET(Sheet6!$B$2:$F$410,O70,0),5,FALSE)</f>
        <v>#N/A</v>
      </c>
    </row>
    <row r="72" spans="13:15">
      <c r="M72" s="2">
        <v>70</v>
      </c>
      <c r="N72" s="2" t="e">
        <f ca="1">VLOOKUP("*"&amp;$N$2&amp;"*",OFFSET(Sheet6!$B$2:$F$410,O71,0),1,FALSE)</f>
        <v>#N/A</v>
      </c>
      <c r="O72" s="2" t="e">
        <f ca="1">VLOOKUP("*"&amp;$N$2&amp;"*",OFFSET(Sheet6!$B$2:$F$410,O71,0),5,FALSE)</f>
        <v>#N/A</v>
      </c>
    </row>
    <row r="73" spans="13:15">
      <c r="M73" s="2">
        <v>71</v>
      </c>
      <c r="N73" s="2" t="e">
        <f ca="1">VLOOKUP("*"&amp;$N$2&amp;"*",OFFSET(Sheet6!$B$2:$F$410,O72,0),1,FALSE)</f>
        <v>#N/A</v>
      </c>
      <c r="O73" s="2" t="e">
        <f ca="1">VLOOKUP("*"&amp;$N$2&amp;"*",OFFSET(Sheet6!$B$2:$F$410,O72,0),5,FALSE)</f>
        <v>#N/A</v>
      </c>
    </row>
    <row r="74" spans="13:15">
      <c r="M74" s="2">
        <v>72</v>
      </c>
      <c r="N74" s="2" t="e">
        <f ca="1">VLOOKUP("*"&amp;$N$2&amp;"*",OFFSET(Sheet6!$B$2:$F$410,O73,0),1,FALSE)</f>
        <v>#N/A</v>
      </c>
      <c r="O74" s="2" t="e">
        <f ca="1">VLOOKUP("*"&amp;$N$2&amp;"*",OFFSET(Sheet6!$B$2:$F$410,O73,0),5,FALSE)</f>
        <v>#N/A</v>
      </c>
    </row>
    <row r="75" spans="13:15">
      <c r="M75" s="2">
        <v>73</v>
      </c>
      <c r="N75" s="2" t="e">
        <f ca="1">VLOOKUP("*"&amp;$N$2&amp;"*",OFFSET(Sheet6!$B$2:$F$410,O74,0),1,FALSE)</f>
        <v>#N/A</v>
      </c>
      <c r="O75" s="2" t="e">
        <f ca="1">VLOOKUP("*"&amp;$N$2&amp;"*",OFFSET(Sheet6!$B$2:$F$410,O74,0),5,FALSE)</f>
        <v>#N/A</v>
      </c>
    </row>
    <row r="76" spans="13:15">
      <c r="M76" s="2">
        <v>74</v>
      </c>
      <c r="N76" s="2" t="e">
        <f ca="1">VLOOKUP("*"&amp;$N$2&amp;"*",OFFSET(Sheet6!$B$2:$F$410,O75,0),1,FALSE)</f>
        <v>#N/A</v>
      </c>
      <c r="O76" s="2" t="e">
        <f ca="1">VLOOKUP("*"&amp;$N$2&amp;"*",OFFSET(Sheet6!$B$2:$F$410,O75,0),5,FALSE)</f>
        <v>#N/A</v>
      </c>
    </row>
  </sheetData>
  <sheetProtection selectLockedCells="1"/>
  <mergeCells count="30">
    <mergeCell ref="A13:D13"/>
    <mergeCell ref="E13:H13"/>
    <mergeCell ref="I13:J13"/>
    <mergeCell ref="A8:B8"/>
    <mergeCell ref="C8:E8"/>
    <mergeCell ref="A9:B9"/>
    <mergeCell ref="C9:E9"/>
    <mergeCell ref="A10:B10"/>
    <mergeCell ref="A11:H11"/>
    <mergeCell ref="I11:J11"/>
    <mergeCell ref="A12:D12"/>
    <mergeCell ref="E12:H12"/>
    <mergeCell ref="I12:J12"/>
    <mergeCell ref="D1:L1"/>
    <mergeCell ref="A2:B2"/>
    <mergeCell ref="C2:E2"/>
    <mergeCell ref="F2:L2"/>
    <mergeCell ref="A3:B3"/>
    <mergeCell ref="C3:E3"/>
    <mergeCell ref="F3:L3"/>
    <mergeCell ref="A4:B4"/>
    <mergeCell ref="C4:E4"/>
    <mergeCell ref="F4:J6"/>
    <mergeCell ref="A5:B5"/>
    <mergeCell ref="I10:L10"/>
    <mergeCell ref="C5:E5"/>
    <mergeCell ref="A6:B6"/>
    <mergeCell ref="C6:E6"/>
    <mergeCell ref="A7:B7"/>
    <mergeCell ref="C7:E7"/>
  </mergeCells>
  <phoneticPr fontId="5"/>
  <dataValidations count="6">
    <dataValidation imeMode="on" allowBlank="1" showInputMessage="1" showErrorMessage="1" sqref="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B4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WLD983047:WLD983049 WUZ983047:WUZ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C2:E2"/>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imeMode="hiragana" allowBlank="1" showInputMessage="1" showErrorMessage="1" sqref="C3:E3">
      <formula1>$N$3:$N$47</formula1>
    </dataValidation>
    <dataValidation type="custom" imeMode="off" allowBlank="1" showInputMessage="1" showErrorMessage="1" errorTitle="エラー" error="半角大文字で入力してください" sqref="C9:E9">
      <formula1>EXACT(UPPER(C9),C9)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W105"/>
  <sheetViews>
    <sheetView workbookViewId="0">
      <pane xSplit="4" ySplit="10" topLeftCell="E11" activePane="bottomRight" state="frozenSplit"/>
      <selection pane="topRight" activeCell="C1" sqref="C1"/>
      <selection pane="bottomLeft" activeCell="A20" sqref="A20"/>
      <selection pane="bottomRight" activeCell="S6" sqref="S6"/>
    </sheetView>
  </sheetViews>
  <sheetFormatPr defaultColWidth="9" defaultRowHeight="13.5"/>
  <cols>
    <col min="1" max="1" width="4.5" style="1" bestFit="1" customWidth="1"/>
    <col min="2" max="2" width="4.5" style="1" hidden="1" customWidth="1"/>
    <col min="3" max="3" width="8.625" style="1" customWidth="1"/>
    <col min="4" max="4" width="17.5" style="1" customWidth="1"/>
    <col min="5" max="6" width="16.625" style="1" customWidth="1"/>
    <col min="7" max="8" width="5.5" style="1" bestFit="1" customWidth="1"/>
    <col min="9" max="9" width="4.5" style="1" hidden="1" customWidth="1"/>
    <col min="10" max="11" width="16.25" style="1" customWidth="1"/>
    <col min="12" max="12" width="15.5" style="1" hidden="1" customWidth="1"/>
    <col min="13" max="14" width="16.25" style="1" customWidth="1"/>
    <col min="15" max="15" width="4.5" style="1" hidden="1" customWidth="1"/>
    <col min="16" max="17" width="16.25" style="1" hidden="1" customWidth="1"/>
    <col min="18" max="18" width="3.5" style="1" hidden="1" customWidth="1"/>
    <col min="19" max="19" width="9" style="1"/>
    <col min="20" max="20" width="3.5" style="1" hidden="1" customWidth="1"/>
    <col min="21" max="21" width="8" style="1" customWidth="1"/>
    <col min="22" max="23" width="9" style="1"/>
    <col min="24" max="24" width="9" style="1" hidden="1" customWidth="1"/>
    <col min="25" max="25" width="13.875" style="2" hidden="1" customWidth="1"/>
    <col min="26" max="26" width="13.875" style="1" hidden="1" customWidth="1"/>
    <col min="27" max="27" width="9" style="1" hidden="1" customWidth="1"/>
    <col min="28" max="28" width="6.5" style="1" hidden="1" customWidth="1"/>
    <col min="29" max="30" width="16.125" style="1" hidden="1" customWidth="1"/>
    <col min="31" max="32" width="5.5" style="1" hidden="1" customWidth="1"/>
    <col min="33" max="33" width="9.5" style="5" hidden="1" customWidth="1"/>
    <col min="34" max="34" width="6.5" style="1" hidden="1" customWidth="1"/>
    <col min="35" max="36" width="16.125" style="1" hidden="1" customWidth="1"/>
    <col min="37" max="38" width="5.5" style="1" hidden="1" customWidth="1"/>
    <col min="39" max="39" width="10.5" style="1" hidden="1" customWidth="1"/>
    <col min="40" max="49" width="9" style="1" hidden="1" customWidth="1"/>
    <col min="50" max="64" width="9" style="1" customWidth="1"/>
    <col min="65" max="16384" width="9" style="1"/>
  </cols>
  <sheetData>
    <row r="1" spans="1:47" ht="17.25">
      <c r="A1" s="7" t="s">
        <v>184</v>
      </c>
      <c r="B1" s="7"/>
      <c r="C1" s="7"/>
      <c r="E1" s="129" t="str">
        <f>IF(①団体情報入力!D5="","",①団体情報入力!D5)</f>
        <v/>
      </c>
    </row>
    <row r="2" spans="1:47" ht="32.25">
      <c r="A2" s="3"/>
      <c r="B2" s="3"/>
      <c r="C2" s="166" t="s">
        <v>187</v>
      </c>
      <c r="D2" s="20"/>
      <c r="E2" s="20"/>
      <c r="F2" s="20"/>
      <c r="G2" s="20"/>
      <c r="H2" s="20"/>
      <c r="I2" s="20"/>
      <c r="J2" s="20"/>
      <c r="K2" s="20"/>
      <c r="L2" s="20"/>
      <c r="M2" s="20"/>
      <c r="N2" s="66"/>
      <c r="O2" s="66"/>
    </row>
    <row r="3" spans="1:47" ht="14.25" thickBot="1">
      <c r="A3" s="3"/>
      <c r="B3" s="3"/>
      <c r="C3" s="75" t="s">
        <v>121</v>
      </c>
      <c r="D3" s="20"/>
      <c r="E3" s="20"/>
      <c r="F3" s="20"/>
      <c r="G3" s="20"/>
      <c r="H3" s="20"/>
      <c r="I3" s="20"/>
      <c r="J3" s="20"/>
      <c r="K3" s="20"/>
      <c r="L3" s="20"/>
      <c r="M3" s="20"/>
      <c r="N3" s="466" t="s">
        <v>113</v>
      </c>
      <c r="O3" s="466"/>
      <c r="P3" s="466"/>
      <c r="Q3" s="466"/>
      <c r="R3" s="466"/>
      <c r="S3" s="466"/>
      <c r="T3" s="466"/>
      <c r="U3" s="466"/>
    </row>
    <row r="4" spans="1:47">
      <c r="A4" s="3"/>
      <c r="B4" s="3"/>
      <c r="C4" s="75" t="s">
        <v>122</v>
      </c>
      <c r="D4" s="20"/>
      <c r="E4" s="20"/>
      <c r="F4" s="20"/>
      <c r="G4" s="20"/>
      <c r="H4" s="20"/>
      <c r="I4" s="20"/>
      <c r="J4" s="20"/>
      <c r="K4" s="20"/>
      <c r="L4" s="20"/>
      <c r="M4" s="20"/>
      <c r="N4" s="468"/>
      <c r="O4" s="66"/>
      <c r="P4" s="66"/>
      <c r="Q4" s="468"/>
      <c r="R4" s="460" t="s">
        <v>114</v>
      </c>
      <c r="S4" s="461"/>
      <c r="T4" s="467" t="s">
        <v>115</v>
      </c>
      <c r="U4" s="461"/>
    </row>
    <row r="5" spans="1:47">
      <c r="A5" s="3"/>
      <c r="B5" s="3"/>
      <c r="C5" s="75" t="s">
        <v>190</v>
      </c>
      <c r="D5" s="20"/>
      <c r="E5" s="20"/>
      <c r="F5" s="20"/>
      <c r="G5" s="20"/>
      <c r="H5" s="20"/>
      <c r="I5" s="20"/>
      <c r="J5" s="20"/>
      <c r="K5" s="20"/>
      <c r="L5" s="20"/>
      <c r="M5" s="20"/>
      <c r="N5" s="469"/>
      <c r="O5" s="66"/>
      <c r="P5" s="66"/>
      <c r="Q5" s="469"/>
      <c r="R5" s="29" t="s">
        <v>178</v>
      </c>
      <c r="S5" s="182" t="s">
        <v>39</v>
      </c>
      <c r="T5" s="180" t="s">
        <v>178</v>
      </c>
      <c r="U5" s="151" t="s">
        <v>39</v>
      </c>
    </row>
    <row r="6" spans="1:47">
      <c r="A6" s="3"/>
      <c r="B6" s="3"/>
      <c r="C6" s="37" t="s">
        <v>105</v>
      </c>
      <c r="D6" s="20"/>
      <c r="E6" s="20"/>
      <c r="F6" s="20"/>
      <c r="G6" s="20"/>
      <c r="H6" s="20"/>
      <c r="I6" s="20"/>
      <c r="J6" s="20"/>
      <c r="K6" s="20"/>
      <c r="L6" s="20"/>
      <c r="M6" s="20"/>
      <c r="N6" s="148" t="s">
        <v>116</v>
      </c>
      <c r="O6" s="66"/>
      <c r="Q6" s="148" t="s">
        <v>116</v>
      </c>
      <c r="R6" s="152"/>
      <c r="S6" s="183"/>
      <c r="T6" s="149"/>
      <c r="U6" s="150"/>
    </row>
    <row r="7" spans="1:47" ht="14.25" thickBot="1">
      <c r="A7" s="3"/>
      <c r="B7" s="3"/>
      <c r="C7" s="37" t="s">
        <v>110</v>
      </c>
      <c r="D7" s="20"/>
      <c r="E7" s="20"/>
      <c r="F7" s="20"/>
      <c r="G7" s="20"/>
      <c r="H7" s="20"/>
      <c r="I7" s="20"/>
      <c r="J7" s="20"/>
      <c r="K7" s="20"/>
      <c r="L7" s="20"/>
      <c r="M7" s="20"/>
      <c r="N7" s="77" t="s">
        <v>117</v>
      </c>
      <c r="O7" s="66"/>
      <c r="Q7" s="77" t="s">
        <v>117</v>
      </c>
      <c r="R7" s="153"/>
      <c r="S7" s="184"/>
      <c r="T7" s="147"/>
      <c r="U7" s="120"/>
    </row>
    <row r="8" spans="1:47" ht="14.25" thickBot="1"/>
    <row r="9" spans="1:47" ht="36.75" customHeight="1">
      <c r="A9" s="21"/>
      <c r="B9" s="464" t="s">
        <v>0</v>
      </c>
      <c r="C9" s="465"/>
      <c r="D9" s="27" t="s">
        <v>100</v>
      </c>
      <c r="E9" s="470" t="s">
        <v>1110</v>
      </c>
      <c r="F9" s="471"/>
      <c r="G9" s="22" t="s">
        <v>38</v>
      </c>
      <c r="H9" s="24" t="s">
        <v>1</v>
      </c>
      <c r="I9" s="21" t="s">
        <v>179</v>
      </c>
      <c r="J9" s="139" t="s">
        <v>40</v>
      </c>
      <c r="K9" s="24" t="s">
        <v>41</v>
      </c>
      <c r="L9" s="21" t="s">
        <v>180</v>
      </c>
      <c r="M9" s="139" t="s">
        <v>42</v>
      </c>
      <c r="N9" s="24" t="s">
        <v>43</v>
      </c>
      <c r="O9" s="21" t="s">
        <v>181</v>
      </c>
      <c r="P9" s="146" t="s">
        <v>44</v>
      </c>
      <c r="Q9" s="24" t="s">
        <v>1108</v>
      </c>
      <c r="R9" s="460" t="s">
        <v>47</v>
      </c>
      <c r="S9" s="461"/>
      <c r="T9" s="460" t="s">
        <v>48</v>
      </c>
      <c r="U9" s="461"/>
    </row>
    <row r="10" spans="1:47" ht="14.25" thickBot="1">
      <c r="A10" s="28" t="s">
        <v>45</v>
      </c>
      <c r="B10" s="140" t="s">
        <v>189</v>
      </c>
      <c r="C10" s="140">
        <v>1234</v>
      </c>
      <c r="D10" s="17" t="s">
        <v>46</v>
      </c>
      <c r="E10" s="17" t="s">
        <v>1111</v>
      </c>
      <c r="F10" s="208" t="s">
        <v>1112</v>
      </c>
      <c r="G10" s="17" t="s">
        <v>2</v>
      </c>
      <c r="H10" s="26">
        <v>2</v>
      </c>
      <c r="I10" s="25"/>
      <c r="J10" s="144" t="s">
        <v>79</v>
      </c>
      <c r="K10" s="26">
        <v>12.53</v>
      </c>
      <c r="L10" s="25"/>
      <c r="M10" s="144" t="s">
        <v>80</v>
      </c>
      <c r="N10" s="26" t="s">
        <v>69</v>
      </c>
      <c r="O10" s="25"/>
      <c r="P10" s="144" t="s">
        <v>81</v>
      </c>
      <c r="Q10" s="205" t="s">
        <v>1109</v>
      </c>
      <c r="R10" s="462" t="s">
        <v>54</v>
      </c>
      <c r="S10" s="463"/>
      <c r="T10" s="462" t="s">
        <v>54</v>
      </c>
      <c r="U10" s="463"/>
      <c r="AB10" s="5" t="s">
        <v>0</v>
      </c>
      <c r="AC10" s="5" t="s">
        <v>49</v>
      </c>
      <c r="AD10" s="5" t="s">
        <v>91</v>
      </c>
      <c r="AE10" s="5" t="s">
        <v>38</v>
      </c>
      <c r="AF10" s="5" t="s">
        <v>1</v>
      </c>
      <c r="AG10" s="8" t="s">
        <v>111</v>
      </c>
      <c r="AH10" s="5" t="s">
        <v>0</v>
      </c>
      <c r="AI10" s="5" t="s">
        <v>49</v>
      </c>
      <c r="AJ10" s="5" t="s">
        <v>91</v>
      </c>
      <c r="AK10" s="5" t="s">
        <v>38</v>
      </c>
      <c r="AL10" s="5" t="s">
        <v>1</v>
      </c>
      <c r="AM10" s="5" t="s">
        <v>111</v>
      </c>
      <c r="AN10" s="1" t="s">
        <v>112</v>
      </c>
      <c r="AO10" s="1">
        <f>COUNT(AO11:AO100)</f>
        <v>0</v>
      </c>
      <c r="AP10" s="1" t="s">
        <v>118</v>
      </c>
      <c r="AQ10" s="1">
        <f>COUNT(AQ11:AQ100)</f>
        <v>0</v>
      </c>
      <c r="AR10" s="1" t="s">
        <v>119</v>
      </c>
      <c r="AS10" s="1">
        <f>COUNT(AS11:AS100)</f>
        <v>0</v>
      </c>
      <c r="AT10" s="1" t="s">
        <v>120</v>
      </c>
      <c r="AU10" s="1">
        <f>COUNT(AU11:AU100)</f>
        <v>0</v>
      </c>
    </row>
    <row r="11" spans="1:47">
      <c r="A11" s="29">
        <v>1</v>
      </c>
      <c r="B11" s="178" t="str">
        <f>IF(①団体情報入力!C9="","",IF(C11="","",①団体情報入力!C9))</f>
        <v/>
      </c>
      <c r="C11" s="170"/>
      <c r="D11" s="52"/>
      <c r="E11" s="52"/>
      <c r="F11" s="209"/>
      <c r="G11" s="52"/>
      <c r="H11" s="53"/>
      <c r="I11" s="54"/>
      <c r="J11" s="145"/>
      <c r="K11" s="119"/>
      <c r="L11" s="54"/>
      <c r="M11" s="145"/>
      <c r="N11" s="119"/>
      <c r="O11" s="54"/>
      <c r="P11" s="145"/>
      <c r="Q11" s="206"/>
      <c r="R11" s="456"/>
      <c r="S11" s="457"/>
      <c r="T11" s="456"/>
      <c r="U11" s="457"/>
      <c r="Y11" s="56"/>
      <c r="Z11" s="57"/>
      <c r="AB11" s="5" t="str">
        <f t="shared" ref="AB11:AB42" si="0">IF(G11="男",C11,"")</f>
        <v/>
      </c>
      <c r="AC11" s="5" t="str">
        <f t="shared" ref="AC11:AC42" si="1">IF(G11="男",D11,"")</f>
        <v/>
      </c>
      <c r="AD11" s="5" t="str">
        <f t="shared" ref="AD11:AD42" si="2">IF(G11="男",E11,"")</f>
        <v/>
      </c>
      <c r="AE11" s="5" t="str">
        <f t="shared" ref="AE11:AE42" si="3">IF(G11="男",G11,"")</f>
        <v/>
      </c>
      <c r="AF11" s="5" t="str">
        <f t="shared" ref="AF11:AF42" si="4">IF(G11="男",IF(H11="","",H11),"")</f>
        <v/>
      </c>
      <c r="AG11" s="8" t="str">
        <f>IF(G11="男",data_kyogisha!A2,"")</f>
        <v/>
      </c>
      <c r="AH11" s="5" t="str">
        <f t="shared" ref="AH11:AH42" si="5">IF(G11="女",C11,"")</f>
        <v/>
      </c>
      <c r="AI11" s="5" t="str">
        <f t="shared" ref="AI11:AI42" si="6">IF(G11="女",D11,"")</f>
        <v/>
      </c>
      <c r="AJ11" s="5" t="str">
        <f t="shared" ref="AJ11:AJ42" si="7">IF(G11="女",E11,"")</f>
        <v/>
      </c>
      <c r="AK11" s="5" t="str">
        <f t="shared" ref="AK11:AK42" si="8">IF(G11="女",G11,"")</f>
        <v/>
      </c>
      <c r="AL11" s="5" t="str">
        <f t="shared" ref="AL11:AL42" si="9">IF(G11="女",IF(H11="","",H11),"")</f>
        <v/>
      </c>
      <c r="AM11" s="1" t="str">
        <f>IF(G11="女",data_kyogisha!A2,"")</f>
        <v/>
      </c>
      <c r="AN11" s="1">
        <f>IF(AND(G11="男",R11="○"),1,0)</f>
        <v>0</v>
      </c>
      <c r="AO11" s="1" t="str">
        <f>IF(AND($G11="男",$R11="○"),$C11,"")</f>
        <v/>
      </c>
      <c r="AP11" s="1">
        <f>IF(AND(G11="男",T11="○"),1,0)</f>
        <v>0</v>
      </c>
      <c r="AQ11" s="1" t="str">
        <f>IF(AND($G11="男",$T11="○"),$C11,"")</f>
        <v/>
      </c>
      <c r="AR11" s="1">
        <f>IF(AND(G11="女",R11="○"),1,0)</f>
        <v>0</v>
      </c>
      <c r="AS11" s="1" t="str">
        <f t="shared" ref="AS11:AS42" si="10">IF(AND($G11="女",$R11="○"),$C11,"")</f>
        <v/>
      </c>
      <c r="AT11" s="1">
        <f>IF(AND(G11="女",T11="○"),1,0)</f>
        <v>0</v>
      </c>
      <c r="AU11" s="1" t="str">
        <f t="shared" ref="AU11:AU42" si="11">IF(AND($G11="女",$T11="○"),$C11,"")</f>
        <v/>
      </c>
    </row>
    <row r="12" spans="1:47">
      <c r="A12" s="29">
        <v>2</v>
      </c>
      <c r="B12" s="178" t="str">
        <f>IF(①団体情報入力!C10="","",IF(C12="","",①団体情報入力!C10))</f>
        <v/>
      </c>
      <c r="C12" s="143"/>
      <c r="D12" s="52"/>
      <c r="E12" s="52"/>
      <c r="F12" s="209"/>
      <c r="G12" s="52"/>
      <c r="H12" s="53"/>
      <c r="I12" s="54"/>
      <c r="J12" s="145"/>
      <c r="K12" s="119"/>
      <c r="L12" s="54"/>
      <c r="M12" s="145"/>
      <c r="N12" s="119"/>
      <c r="O12" s="54"/>
      <c r="P12" s="145"/>
      <c r="Q12" s="206"/>
      <c r="R12" s="456"/>
      <c r="S12" s="457"/>
      <c r="T12" s="456"/>
      <c r="U12" s="457"/>
      <c r="X12" s="1" t="s">
        <v>2</v>
      </c>
      <c r="Y12" s="58" t="str">
        <f>IF(種目情報!A4="","",種目情報!A4)</f>
        <v>男100mA</v>
      </c>
      <c r="Z12" s="59" t="str">
        <f>IF(種目情報!E4="","",種目情報!E4)</f>
        <v>女100mA</v>
      </c>
      <c r="AA12" s="1" t="s">
        <v>54</v>
      </c>
      <c r="AB12" s="5" t="str">
        <f t="shared" si="0"/>
        <v/>
      </c>
      <c r="AC12" s="5" t="str">
        <f t="shared" si="1"/>
        <v/>
      </c>
      <c r="AD12" s="5" t="str">
        <f t="shared" si="2"/>
        <v/>
      </c>
      <c r="AE12" s="5" t="str">
        <f t="shared" si="3"/>
        <v/>
      </c>
      <c r="AF12" s="5" t="str">
        <f t="shared" si="4"/>
        <v/>
      </c>
      <c r="AG12" s="8" t="str">
        <f>IF(G12="男",data_kyogisha!A3,"")</f>
        <v/>
      </c>
      <c r="AH12" s="5" t="str">
        <f t="shared" si="5"/>
        <v/>
      </c>
      <c r="AI12" s="5" t="str">
        <f t="shared" si="6"/>
        <v/>
      </c>
      <c r="AJ12" s="5" t="str">
        <f t="shared" si="7"/>
        <v/>
      </c>
      <c r="AK12" s="5" t="str">
        <f t="shared" si="8"/>
        <v/>
      </c>
      <c r="AL12" s="5" t="str">
        <f t="shared" si="9"/>
        <v/>
      </c>
      <c r="AM12" s="1" t="str">
        <f>IF(G12="女",data_kyogisha!A3,"")</f>
        <v/>
      </c>
      <c r="AN12" s="1">
        <f t="shared" ref="AN12:AN43" si="12">IF(AND(G12="男",R12="○"),AN11+1,AN11)</f>
        <v>0</v>
      </c>
      <c r="AO12" s="1" t="str">
        <f t="shared" ref="AO12:AO43" si="13">IF(AND(G12="男",R12="○"),C12,"")</f>
        <v/>
      </c>
      <c r="AP12" s="1">
        <f t="shared" ref="AP12:AP43" si="14">IF(AND(G12="男",T12="○"),AP11+1,AP11)</f>
        <v>0</v>
      </c>
      <c r="AQ12" s="1" t="str">
        <f t="shared" ref="AQ12:AQ43" si="15">IF(AND(G12="男",T12="○"),C12,"")</f>
        <v/>
      </c>
      <c r="AR12" s="1">
        <f t="shared" ref="AR12:AR43" si="16">IF(AND(G12="女",R12="○"),AR11+1,AR11)</f>
        <v>0</v>
      </c>
      <c r="AS12" s="1" t="str">
        <f t="shared" si="10"/>
        <v/>
      </c>
      <c r="AT12" s="1">
        <f t="shared" ref="AT12:AT43" si="17">IF(AND(G12="女",T12="○"),AT11+1,AT11)</f>
        <v>0</v>
      </c>
      <c r="AU12" s="1" t="str">
        <f t="shared" si="11"/>
        <v/>
      </c>
    </row>
    <row r="13" spans="1:47">
      <c r="A13" s="29">
        <v>3</v>
      </c>
      <c r="B13" s="178" t="str">
        <f>IF(①団体情報入力!C11="","",IF(C13="","",①団体情報入力!C11))</f>
        <v/>
      </c>
      <c r="C13" s="170"/>
      <c r="D13" s="52"/>
      <c r="E13" s="52"/>
      <c r="F13" s="209"/>
      <c r="G13" s="52"/>
      <c r="H13" s="53"/>
      <c r="I13" s="54"/>
      <c r="J13" s="145"/>
      <c r="K13" s="119"/>
      <c r="L13" s="54"/>
      <c r="M13" s="145"/>
      <c r="N13" s="119"/>
      <c r="O13" s="54"/>
      <c r="P13" s="145"/>
      <c r="Q13" s="206"/>
      <c r="R13" s="456"/>
      <c r="S13" s="457"/>
      <c r="T13" s="456"/>
      <c r="U13" s="457"/>
      <c r="X13" s="1" t="s">
        <v>53</v>
      </c>
      <c r="Y13" s="58" t="str">
        <f>IF(種目情報!A5="","",種目情報!A5)</f>
        <v>男100mB</v>
      </c>
      <c r="Z13" s="59" t="str">
        <f>IF(種目情報!E5="","",種目情報!E5)</f>
        <v>女100mB</v>
      </c>
      <c r="AB13" s="5" t="str">
        <f t="shared" si="0"/>
        <v/>
      </c>
      <c r="AC13" s="5" t="str">
        <f t="shared" si="1"/>
        <v/>
      </c>
      <c r="AD13" s="5" t="str">
        <f t="shared" si="2"/>
        <v/>
      </c>
      <c r="AE13" s="5" t="str">
        <f t="shared" si="3"/>
        <v/>
      </c>
      <c r="AF13" s="5" t="str">
        <f t="shared" si="4"/>
        <v/>
      </c>
      <c r="AG13" s="8" t="str">
        <f>IF(G13="男",data_kyogisha!A4,"")</f>
        <v/>
      </c>
      <c r="AH13" s="5" t="str">
        <f t="shared" si="5"/>
        <v/>
      </c>
      <c r="AI13" s="5" t="str">
        <f t="shared" si="6"/>
        <v/>
      </c>
      <c r="AJ13" s="5" t="str">
        <f t="shared" si="7"/>
        <v/>
      </c>
      <c r="AK13" s="5" t="str">
        <f t="shared" si="8"/>
        <v/>
      </c>
      <c r="AL13" s="5" t="str">
        <f t="shared" si="9"/>
        <v/>
      </c>
      <c r="AM13" s="1" t="str">
        <f>IF(G13="女",data_kyogisha!A4,"")</f>
        <v/>
      </c>
      <c r="AN13" s="1">
        <f t="shared" si="12"/>
        <v>0</v>
      </c>
      <c r="AO13" s="1" t="str">
        <f t="shared" si="13"/>
        <v/>
      </c>
      <c r="AP13" s="1">
        <f t="shared" si="14"/>
        <v>0</v>
      </c>
      <c r="AQ13" s="1" t="str">
        <f t="shared" si="15"/>
        <v/>
      </c>
      <c r="AR13" s="1">
        <f t="shared" si="16"/>
        <v>0</v>
      </c>
      <c r="AS13" s="1" t="str">
        <f t="shared" si="10"/>
        <v/>
      </c>
      <c r="AT13" s="1">
        <f t="shared" si="17"/>
        <v>0</v>
      </c>
      <c r="AU13" s="1" t="str">
        <f t="shared" si="11"/>
        <v/>
      </c>
    </row>
    <row r="14" spans="1:47">
      <c r="A14" s="29">
        <v>4</v>
      </c>
      <c r="B14" s="178" t="str">
        <f>IF(①団体情報入力!C12="","",IF(C14="","",①団体情報入力!C12))</f>
        <v/>
      </c>
      <c r="C14" s="143"/>
      <c r="D14" s="52"/>
      <c r="E14" s="52"/>
      <c r="F14" s="209"/>
      <c r="G14" s="52"/>
      <c r="H14" s="53"/>
      <c r="I14" s="54"/>
      <c r="J14" s="145"/>
      <c r="K14" s="119"/>
      <c r="L14" s="54"/>
      <c r="M14" s="145"/>
      <c r="N14" s="119"/>
      <c r="O14" s="54"/>
      <c r="P14" s="145"/>
      <c r="Q14" s="206"/>
      <c r="R14" s="456"/>
      <c r="S14" s="457"/>
      <c r="T14" s="456"/>
      <c r="U14" s="457"/>
      <c r="Y14" s="58" t="str">
        <f>IF(種目情報!A6="","",種目情報!A6)</f>
        <v>男100mC</v>
      </c>
      <c r="Z14" s="59" t="str">
        <f>IF(種目情報!E6="","",種目情報!E6)</f>
        <v>女100mC</v>
      </c>
      <c r="AB14" s="5" t="str">
        <f t="shared" si="0"/>
        <v/>
      </c>
      <c r="AC14" s="5" t="str">
        <f t="shared" si="1"/>
        <v/>
      </c>
      <c r="AD14" s="5" t="str">
        <f t="shared" si="2"/>
        <v/>
      </c>
      <c r="AE14" s="5" t="str">
        <f t="shared" si="3"/>
        <v/>
      </c>
      <c r="AF14" s="5" t="str">
        <f t="shared" si="4"/>
        <v/>
      </c>
      <c r="AG14" s="8" t="str">
        <f>IF(G14="男",data_kyogisha!A5,"")</f>
        <v/>
      </c>
      <c r="AH14" s="5" t="str">
        <f t="shared" si="5"/>
        <v/>
      </c>
      <c r="AI14" s="5" t="str">
        <f t="shared" si="6"/>
        <v/>
      </c>
      <c r="AJ14" s="5" t="str">
        <f t="shared" si="7"/>
        <v/>
      </c>
      <c r="AK14" s="5" t="str">
        <f t="shared" si="8"/>
        <v/>
      </c>
      <c r="AL14" s="5" t="str">
        <f t="shared" si="9"/>
        <v/>
      </c>
      <c r="AM14" s="1" t="str">
        <f>IF(G14="女",data_kyogisha!A5,"")</f>
        <v/>
      </c>
      <c r="AN14" s="1">
        <f t="shared" si="12"/>
        <v>0</v>
      </c>
      <c r="AO14" s="1" t="str">
        <f t="shared" si="13"/>
        <v/>
      </c>
      <c r="AP14" s="1">
        <f t="shared" si="14"/>
        <v>0</v>
      </c>
      <c r="AQ14" s="1" t="str">
        <f t="shared" si="15"/>
        <v/>
      </c>
      <c r="AR14" s="1">
        <f t="shared" si="16"/>
        <v>0</v>
      </c>
      <c r="AS14" s="1" t="str">
        <f t="shared" si="10"/>
        <v/>
      </c>
      <c r="AT14" s="1">
        <f t="shared" si="17"/>
        <v>0</v>
      </c>
      <c r="AU14" s="1" t="str">
        <f t="shared" si="11"/>
        <v/>
      </c>
    </row>
    <row r="15" spans="1:47">
      <c r="A15" s="29">
        <v>5</v>
      </c>
      <c r="B15" s="178" t="str">
        <f>IF(①団体情報入力!C13="","",IF(C15="","",①団体情報入力!C13))</f>
        <v/>
      </c>
      <c r="C15" s="170"/>
      <c r="D15" s="52"/>
      <c r="E15" s="52"/>
      <c r="F15" s="209"/>
      <c r="G15" s="52"/>
      <c r="H15" s="53"/>
      <c r="I15" s="54"/>
      <c r="J15" s="145"/>
      <c r="K15" s="119"/>
      <c r="L15" s="54"/>
      <c r="M15" s="145"/>
      <c r="N15" s="119"/>
      <c r="O15" s="54"/>
      <c r="P15" s="145"/>
      <c r="Q15" s="206"/>
      <c r="R15" s="456"/>
      <c r="S15" s="457"/>
      <c r="T15" s="456"/>
      <c r="U15" s="457"/>
      <c r="Y15" s="58" t="str">
        <f>IF(種目情報!A7="","",種目情報!A7)</f>
        <v>男200mA</v>
      </c>
      <c r="Z15" s="59" t="str">
        <f>IF(種目情報!E7="","",種目情報!E7)</f>
        <v>女200mA</v>
      </c>
      <c r="AB15" s="5" t="str">
        <f t="shared" si="0"/>
        <v/>
      </c>
      <c r="AC15" s="5" t="str">
        <f t="shared" si="1"/>
        <v/>
      </c>
      <c r="AD15" s="5" t="str">
        <f t="shared" si="2"/>
        <v/>
      </c>
      <c r="AE15" s="5" t="str">
        <f t="shared" si="3"/>
        <v/>
      </c>
      <c r="AF15" s="5" t="str">
        <f t="shared" si="4"/>
        <v/>
      </c>
      <c r="AG15" s="8" t="str">
        <f>IF(G15="男",data_kyogisha!A6,"")</f>
        <v/>
      </c>
      <c r="AH15" s="5" t="str">
        <f t="shared" si="5"/>
        <v/>
      </c>
      <c r="AI15" s="5" t="str">
        <f t="shared" si="6"/>
        <v/>
      </c>
      <c r="AJ15" s="5" t="str">
        <f t="shared" si="7"/>
        <v/>
      </c>
      <c r="AK15" s="5" t="str">
        <f t="shared" si="8"/>
        <v/>
      </c>
      <c r="AL15" s="5" t="str">
        <f t="shared" si="9"/>
        <v/>
      </c>
      <c r="AM15" s="1" t="str">
        <f>IF(G15="女",data_kyogisha!A6,"")</f>
        <v/>
      </c>
      <c r="AN15" s="1">
        <f t="shared" si="12"/>
        <v>0</v>
      </c>
      <c r="AO15" s="1" t="str">
        <f t="shared" si="13"/>
        <v/>
      </c>
      <c r="AP15" s="1">
        <f t="shared" si="14"/>
        <v>0</v>
      </c>
      <c r="AQ15" s="1" t="str">
        <f t="shared" si="15"/>
        <v/>
      </c>
      <c r="AR15" s="1">
        <f t="shared" si="16"/>
        <v>0</v>
      </c>
      <c r="AS15" s="1" t="str">
        <f t="shared" si="10"/>
        <v/>
      </c>
      <c r="AT15" s="1">
        <f t="shared" si="17"/>
        <v>0</v>
      </c>
      <c r="AU15" s="1" t="str">
        <f t="shared" si="11"/>
        <v/>
      </c>
    </row>
    <row r="16" spans="1:47">
      <c r="A16" s="29">
        <v>6</v>
      </c>
      <c r="B16" s="178" t="str">
        <f>IF(①団体情報入力!C14="","",IF(C16="","",①団体情報入力!C14))</f>
        <v/>
      </c>
      <c r="C16" s="143"/>
      <c r="D16" s="52"/>
      <c r="E16" s="52"/>
      <c r="F16" s="209"/>
      <c r="G16" s="52"/>
      <c r="H16" s="53"/>
      <c r="I16" s="54"/>
      <c r="J16" s="145"/>
      <c r="K16" s="119"/>
      <c r="L16" s="54"/>
      <c r="M16" s="145"/>
      <c r="N16" s="119"/>
      <c r="O16" s="54"/>
      <c r="P16" s="145"/>
      <c r="Q16" s="206"/>
      <c r="R16" s="456"/>
      <c r="S16" s="457"/>
      <c r="T16" s="456"/>
      <c r="U16" s="457"/>
      <c r="Y16" s="58" t="str">
        <f>IF(種目情報!A8="","",種目情報!A8)</f>
        <v>男200mB</v>
      </c>
      <c r="Z16" s="59" t="str">
        <f>IF(種目情報!E8="","",種目情報!E8)</f>
        <v>女200mB</v>
      </c>
      <c r="AB16" s="5" t="str">
        <f t="shared" si="0"/>
        <v/>
      </c>
      <c r="AC16" s="5" t="str">
        <f t="shared" si="1"/>
        <v/>
      </c>
      <c r="AD16" s="5" t="str">
        <f t="shared" si="2"/>
        <v/>
      </c>
      <c r="AE16" s="5" t="str">
        <f t="shared" si="3"/>
        <v/>
      </c>
      <c r="AF16" s="5" t="str">
        <f t="shared" si="4"/>
        <v/>
      </c>
      <c r="AG16" s="8" t="str">
        <f>IF(G16="男",data_kyogisha!A7,"")</f>
        <v/>
      </c>
      <c r="AH16" s="5" t="str">
        <f t="shared" si="5"/>
        <v/>
      </c>
      <c r="AI16" s="5" t="str">
        <f t="shared" si="6"/>
        <v/>
      </c>
      <c r="AJ16" s="5" t="str">
        <f t="shared" si="7"/>
        <v/>
      </c>
      <c r="AK16" s="5" t="str">
        <f t="shared" si="8"/>
        <v/>
      </c>
      <c r="AL16" s="5" t="str">
        <f t="shared" si="9"/>
        <v/>
      </c>
      <c r="AM16" s="1" t="str">
        <f>IF(G16="女",data_kyogisha!A7,"")</f>
        <v/>
      </c>
      <c r="AN16" s="1">
        <f t="shared" si="12"/>
        <v>0</v>
      </c>
      <c r="AO16" s="1" t="str">
        <f t="shared" si="13"/>
        <v/>
      </c>
      <c r="AP16" s="1">
        <f t="shared" si="14"/>
        <v>0</v>
      </c>
      <c r="AQ16" s="1" t="str">
        <f t="shared" si="15"/>
        <v/>
      </c>
      <c r="AR16" s="1">
        <f t="shared" si="16"/>
        <v>0</v>
      </c>
      <c r="AS16" s="1" t="str">
        <f t="shared" si="10"/>
        <v/>
      </c>
      <c r="AT16" s="1">
        <f t="shared" si="17"/>
        <v>0</v>
      </c>
      <c r="AU16" s="1" t="str">
        <f t="shared" si="11"/>
        <v/>
      </c>
    </row>
    <row r="17" spans="1:47">
      <c r="A17" s="29">
        <v>7</v>
      </c>
      <c r="B17" s="178" t="str">
        <f>IF(①団体情報入力!C15="","",IF(C17="","",①団体情報入力!C15))</f>
        <v/>
      </c>
      <c r="C17" s="170"/>
      <c r="D17" s="52"/>
      <c r="E17" s="52"/>
      <c r="F17" s="209"/>
      <c r="G17" s="52"/>
      <c r="H17" s="53"/>
      <c r="I17" s="54"/>
      <c r="J17" s="145"/>
      <c r="K17" s="119"/>
      <c r="L17" s="54"/>
      <c r="M17" s="145"/>
      <c r="N17" s="119"/>
      <c r="O17" s="54"/>
      <c r="P17" s="145"/>
      <c r="Q17" s="206"/>
      <c r="R17" s="456"/>
      <c r="S17" s="457"/>
      <c r="T17" s="456"/>
      <c r="U17" s="457"/>
      <c r="Y17" s="58" t="str">
        <f>IF(種目情報!A9="","",種目情報!A9)</f>
        <v>男200mC</v>
      </c>
      <c r="Z17" s="59" t="str">
        <f>IF(種目情報!E9="","",種目情報!E9)</f>
        <v>女200mC</v>
      </c>
      <c r="AB17" s="5" t="str">
        <f t="shared" si="0"/>
        <v/>
      </c>
      <c r="AC17" s="5" t="str">
        <f t="shared" si="1"/>
        <v/>
      </c>
      <c r="AD17" s="5" t="str">
        <f t="shared" si="2"/>
        <v/>
      </c>
      <c r="AE17" s="5" t="str">
        <f t="shared" si="3"/>
        <v/>
      </c>
      <c r="AF17" s="5" t="str">
        <f t="shared" si="4"/>
        <v/>
      </c>
      <c r="AG17" s="8" t="str">
        <f>IF(G17="男",data_kyogisha!A8,"")</f>
        <v/>
      </c>
      <c r="AH17" s="5" t="str">
        <f t="shared" si="5"/>
        <v/>
      </c>
      <c r="AI17" s="5" t="str">
        <f t="shared" si="6"/>
        <v/>
      </c>
      <c r="AJ17" s="5" t="str">
        <f t="shared" si="7"/>
        <v/>
      </c>
      <c r="AK17" s="5" t="str">
        <f t="shared" si="8"/>
        <v/>
      </c>
      <c r="AL17" s="5" t="str">
        <f t="shared" si="9"/>
        <v/>
      </c>
      <c r="AM17" s="1" t="str">
        <f>IF(G17="女",data_kyogisha!A8,"")</f>
        <v/>
      </c>
      <c r="AN17" s="1">
        <f t="shared" si="12"/>
        <v>0</v>
      </c>
      <c r="AO17" s="1" t="str">
        <f t="shared" si="13"/>
        <v/>
      </c>
      <c r="AP17" s="1">
        <f t="shared" si="14"/>
        <v>0</v>
      </c>
      <c r="AQ17" s="1" t="str">
        <f t="shared" si="15"/>
        <v/>
      </c>
      <c r="AR17" s="1">
        <f t="shared" si="16"/>
        <v>0</v>
      </c>
      <c r="AS17" s="1" t="str">
        <f t="shared" si="10"/>
        <v/>
      </c>
      <c r="AT17" s="1">
        <f t="shared" si="17"/>
        <v>0</v>
      </c>
      <c r="AU17" s="1" t="str">
        <f t="shared" si="11"/>
        <v/>
      </c>
    </row>
    <row r="18" spans="1:47">
      <c r="A18" s="29">
        <v>8</v>
      </c>
      <c r="B18" s="178" t="str">
        <f>IF(①団体情報入力!C16="","",IF(C18="","",①団体情報入力!C16))</f>
        <v/>
      </c>
      <c r="C18" s="143"/>
      <c r="D18" s="52"/>
      <c r="E18" s="52"/>
      <c r="F18" s="209"/>
      <c r="G18" s="52"/>
      <c r="H18" s="53"/>
      <c r="I18" s="54"/>
      <c r="J18" s="145"/>
      <c r="K18" s="119"/>
      <c r="L18" s="54"/>
      <c r="M18" s="145"/>
      <c r="N18" s="119"/>
      <c r="O18" s="54"/>
      <c r="P18" s="145"/>
      <c r="Q18" s="206"/>
      <c r="R18" s="456"/>
      <c r="S18" s="457"/>
      <c r="T18" s="456"/>
      <c r="U18" s="457"/>
      <c r="Y18" s="58" t="str">
        <f>IF(種目情報!A10="","",種目情報!A10)</f>
        <v>男400mA</v>
      </c>
      <c r="Z18" s="59" t="str">
        <f>IF(種目情報!E10="","",種目情報!E10)</f>
        <v>女400mA</v>
      </c>
      <c r="AB18" s="5" t="str">
        <f t="shared" si="0"/>
        <v/>
      </c>
      <c r="AC18" s="5" t="str">
        <f t="shared" si="1"/>
        <v/>
      </c>
      <c r="AD18" s="5" t="str">
        <f t="shared" si="2"/>
        <v/>
      </c>
      <c r="AE18" s="5" t="str">
        <f t="shared" si="3"/>
        <v/>
      </c>
      <c r="AF18" s="5" t="str">
        <f t="shared" si="4"/>
        <v/>
      </c>
      <c r="AG18" s="8" t="str">
        <f>IF(G18="男",data_kyogisha!A9,"")</f>
        <v/>
      </c>
      <c r="AH18" s="5" t="str">
        <f t="shared" si="5"/>
        <v/>
      </c>
      <c r="AI18" s="5" t="str">
        <f t="shared" si="6"/>
        <v/>
      </c>
      <c r="AJ18" s="5" t="str">
        <f t="shared" si="7"/>
        <v/>
      </c>
      <c r="AK18" s="5" t="str">
        <f t="shared" si="8"/>
        <v/>
      </c>
      <c r="AL18" s="5" t="str">
        <f t="shared" si="9"/>
        <v/>
      </c>
      <c r="AM18" s="1" t="str">
        <f>IF(G18="女",data_kyogisha!A9,"")</f>
        <v/>
      </c>
      <c r="AN18" s="1">
        <f t="shared" si="12"/>
        <v>0</v>
      </c>
      <c r="AO18" s="1" t="str">
        <f t="shared" si="13"/>
        <v/>
      </c>
      <c r="AP18" s="1">
        <f t="shared" si="14"/>
        <v>0</v>
      </c>
      <c r="AQ18" s="1" t="str">
        <f t="shared" si="15"/>
        <v/>
      </c>
      <c r="AR18" s="1">
        <f t="shared" si="16"/>
        <v>0</v>
      </c>
      <c r="AS18" s="1" t="str">
        <f t="shared" si="10"/>
        <v/>
      </c>
      <c r="AT18" s="1">
        <f t="shared" si="17"/>
        <v>0</v>
      </c>
      <c r="AU18" s="1" t="str">
        <f t="shared" si="11"/>
        <v/>
      </c>
    </row>
    <row r="19" spans="1:47">
      <c r="A19" s="29">
        <v>9</v>
      </c>
      <c r="B19" s="178" t="str">
        <f>IF(①団体情報入力!C17="","",IF(C19="","",①団体情報入力!C17))</f>
        <v/>
      </c>
      <c r="C19" s="170"/>
      <c r="D19" s="52"/>
      <c r="E19" s="52"/>
      <c r="F19" s="209"/>
      <c r="G19" s="52"/>
      <c r="H19" s="53"/>
      <c r="I19" s="54"/>
      <c r="J19" s="145"/>
      <c r="K19" s="119"/>
      <c r="L19" s="54"/>
      <c r="M19" s="145"/>
      <c r="N19" s="119"/>
      <c r="O19" s="54"/>
      <c r="P19" s="145"/>
      <c r="Q19" s="206"/>
      <c r="R19" s="456"/>
      <c r="S19" s="457"/>
      <c r="T19" s="456"/>
      <c r="U19" s="457"/>
      <c r="Y19" s="58" t="str">
        <f>IF(種目情報!A11="","",種目情報!A11)</f>
        <v>男400mB</v>
      </c>
      <c r="Z19" s="59" t="str">
        <f>IF(種目情報!E11="","",種目情報!E11)</f>
        <v>女400mB</v>
      </c>
      <c r="AB19" s="5" t="str">
        <f t="shared" si="0"/>
        <v/>
      </c>
      <c r="AC19" s="5" t="str">
        <f t="shared" si="1"/>
        <v/>
      </c>
      <c r="AD19" s="5" t="str">
        <f t="shared" si="2"/>
        <v/>
      </c>
      <c r="AE19" s="5" t="str">
        <f t="shared" si="3"/>
        <v/>
      </c>
      <c r="AF19" s="5" t="str">
        <f t="shared" si="4"/>
        <v/>
      </c>
      <c r="AG19" s="8" t="str">
        <f>IF(G19="男",data_kyogisha!A10,"")</f>
        <v/>
      </c>
      <c r="AH19" s="5" t="str">
        <f t="shared" si="5"/>
        <v/>
      </c>
      <c r="AI19" s="5" t="str">
        <f t="shared" si="6"/>
        <v/>
      </c>
      <c r="AJ19" s="5" t="str">
        <f t="shared" si="7"/>
        <v/>
      </c>
      <c r="AK19" s="5" t="str">
        <f t="shared" si="8"/>
        <v/>
      </c>
      <c r="AL19" s="5" t="str">
        <f t="shared" si="9"/>
        <v/>
      </c>
      <c r="AM19" s="1" t="str">
        <f>IF(G19="女",data_kyogisha!A10,"")</f>
        <v/>
      </c>
      <c r="AN19" s="1">
        <f t="shared" si="12"/>
        <v>0</v>
      </c>
      <c r="AO19" s="1" t="str">
        <f t="shared" si="13"/>
        <v/>
      </c>
      <c r="AP19" s="1">
        <f t="shared" si="14"/>
        <v>0</v>
      </c>
      <c r="AQ19" s="1" t="str">
        <f t="shared" si="15"/>
        <v/>
      </c>
      <c r="AR19" s="1">
        <f t="shared" si="16"/>
        <v>0</v>
      </c>
      <c r="AS19" s="1" t="str">
        <f t="shared" si="10"/>
        <v/>
      </c>
      <c r="AT19" s="1">
        <f t="shared" si="17"/>
        <v>0</v>
      </c>
      <c r="AU19" s="1" t="str">
        <f t="shared" si="11"/>
        <v/>
      </c>
    </row>
    <row r="20" spans="1:47">
      <c r="A20" s="29">
        <v>10</v>
      </c>
      <c r="B20" s="178" t="str">
        <f>IF(①団体情報入力!C18="","",IF(C20="","",①団体情報入力!C18))</f>
        <v/>
      </c>
      <c r="C20" s="143"/>
      <c r="D20" s="52"/>
      <c r="E20" s="52"/>
      <c r="F20" s="209"/>
      <c r="G20" s="52"/>
      <c r="H20" s="53"/>
      <c r="I20" s="54"/>
      <c r="J20" s="145"/>
      <c r="K20" s="119"/>
      <c r="L20" s="54"/>
      <c r="M20" s="145"/>
      <c r="N20" s="119"/>
      <c r="O20" s="54"/>
      <c r="P20" s="145"/>
      <c r="Q20" s="206"/>
      <c r="R20" s="456"/>
      <c r="S20" s="457"/>
      <c r="T20" s="456"/>
      <c r="U20" s="457"/>
      <c r="Y20" s="58" t="str">
        <f>IF(種目情報!A12="","",種目情報!A12)</f>
        <v>男400mC</v>
      </c>
      <c r="Z20" s="59" t="str">
        <f>IF(種目情報!E12="","",種目情報!E12)</f>
        <v>女400mC</v>
      </c>
      <c r="AB20" s="5" t="str">
        <f t="shared" si="0"/>
        <v/>
      </c>
      <c r="AC20" s="5" t="str">
        <f t="shared" si="1"/>
        <v/>
      </c>
      <c r="AD20" s="5" t="str">
        <f t="shared" si="2"/>
        <v/>
      </c>
      <c r="AE20" s="5" t="str">
        <f t="shared" si="3"/>
        <v/>
      </c>
      <c r="AF20" s="5" t="str">
        <f t="shared" si="4"/>
        <v/>
      </c>
      <c r="AG20" s="8" t="str">
        <f>IF(G20="男",data_kyogisha!A11,"")</f>
        <v/>
      </c>
      <c r="AH20" s="5" t="str">
        <f t="shared" si="5"/>
        <v/>
      </c>
      <c r="AI20" s="5" t="str">
        <f t="shared" si="6"/>
        <v/>
      </c>
      <c r="AJ20" s="5" t="str">
        <f t="shared" si="7"/>
        <v/>
      </c>
      <c r="AK20" s="5" t="str">
        <f t="shared" si="8"/>
        <v/>
      </c>
      <c r="AL20" s="5" t="str">
        <f t="shared" si="9"/>
        <v/>
      </c>
      <c r="AM20" s="1" t="str">
        <f>IF(G20="女",data_kyogisha!A11,"")</f>
        <v/>
      </c>
      <c r="AN20" s="1">
        <f t="shared" si="12"/>
        <v>0</v>
      </c>
      <c r="AO20" s="1" t="str">
        <f t="shared" si="13"/>
        <v/>
      </c>
      <c r="AP20" s="1">
        <f t="shared" si="14"/>
        <v>0</v>
      </c>
      <c r="AQ20" s="1" t="str">
        <f t="shared" si="15"/>
        <v/>
      </c>
      <c r="AR20" s="1">
        <f t="shared" si="16"/>
        <v>0</v>
      </c>
      <c r="AS20" s="1" t="str">
        <f t="shared" si="10"/>
        <v/>
      </c>
      <c r="AT20" s="1">
        <f t="shared" si="17"/>
        <v>0</v>
      </c>
      <c r="AU20" s="1" t="str">
        <f t="shared" si="11"/>
        <v/>
      </c>
    </row>
    <row r="21" spans="1:47">
      <c r="A21" s="29">
        <v>11</v>
      </c>
      <c r="B21" s="178" t="str">
        <f>IF(①団体情報入力!C19="","",IF(C21="","",①団体情報入力!C19))</f>
        <v/>
      </c>
      <c r="C21" s="143"/>
      <c r="D21" s="52"/>
      <c r="E21" s="52"/>
      <c r="F21" s="209"/>
      <c r="G21" s="52"/>
      <c r="H21" s="53"/>
      <c r="I21" s="54"/>
      <c r="J21" s="145"/>
      <c r="K21" s="119"/>
      <c r="L21" s="54"/>
      <c r="M21" s="145"/>
      <c r="N21" s="119"/>
      <c r="O21" s="54"/>
      <c r="P21" s="145"/>
      <c r="Q21" s="206"/>
      <c r="R21" s="456"/>
      <c r="S21" s="457"/>
      <c r="T21" s="452"/>
      <c r="U21" s="453"/>
      <c r="Y21" s="58" t="str">
        <f>IF(種目情報!A13="","",種目情報!A13)</f>
        <v>男800mA</v>
      </c>
      <c r="Z21" s="59" t="str">
        <f>IF(種目情報!E13="","",種目情報!E13)</f>
        <v>女800mA</v>
      </c>
      <c r="AB21" s="5" t="str">
        <f t="shared" si="0"/>
        <v/>
      </c>
      <c r="AC21" s="5" t="str">
        <f t="shared" si="1"/>
        <v/>
      </c>
      <c r="AD21" s="5" t="str">
        <f t="shared" si="2"/>
        <v/>
      </c>
      <c r="AE21" s="5" t="str">
        <f t="shared" si="3"/>
        <v/>
      </c>
      <c r="AF21" s="5" t="str">
        <f t="shared" si="4"/>
        <v/>
      </c>
      <c r="AG21" s="8" t="str">
        <f>IF(G21="男",data_kyogisha!A12,"")</f>
        <v/>
      </c>
      <c r="AH21" s="5" t="str">
        <f t="shared" si="5"/>
        <v/>
      </c>
      <c r="AI21" s="5" t="str">
        <f t="shared" si="6"/>
        <v/>
      </c>
      <c r="AJ21" s="5" t="str">
        <f t="shared" si="7"/>
        <v/>
      </c>
      <c r="AK21" s="5" t="str">
        <f t="shared" si="8"/>
        <v/>
      </c>
      <c r="AL21" s="5" t="str">
        <f t="shared" si="9"/>
        <v/>
      </c>
      <c r="AM21" s="1" t="str">
        <f>IF(G21="女",data_kyogisha!A12,"")</f>
        <v/>
      </c>
      <c r="AN21" s="1">
        <f t="shared" si="12"/>
        <v>0</v>
      </c>
      <c r="AO21" s="1" t="str">
        <f t="shared" si="13"/>
        <v/>
      </c>
      <c r="AP21" s="1">
        <f t="shared" si="14"/>
        <v>0</v>
      </c>
      <c r="AQ21" s="1" t="str">
        <f t="shared" si="15"/>
        <v/>
      </c>
      <c r="AR21" s="1">
        <f t="shared" si="16"/>
        <v>0</v>
      </c>
      <c r="AS21" s="1" t="str">
        <f t="shared" si="10"/>
        <v/>
      </c>
      <c r="AT21" s="1">
        <f t="shared" si="17"/>
        <v>0</v>
      </c>
      <c r="AU21" s="1" t="str">
        <f t="shared" si="11"/>
        <v/>
      </c>
    </row>
    <row r="22" spans="1:47">
      <c r="A22" s="29">
        <v>12</v>
      </c>
      <c r="B22" s="178" t="str">
        <f>IF(①団体情報入力!C20="","",IF(C22="","",①団体情報入力!C20))</f>
        <v/>
      </c>
      <c r="C22" s="143"/>
      <c r="D22" s="52"/>
      <c r="E22" s="52"/>
      <c r="F22" s="209"/>
      <c r="G22" s="52"/>
      <c r="H22" s="53"/>
      <c r="I22" s="54"/>
      <c r="J22" s="145"/>
      <c r="K22" s="119"/>
      <c r="L22" s="54"/>
      <c r="M22" s="145"/>
      <c r="N22" s="119"/>
      <c r="O22" s="54"/>
      <c r="P22" s="145"/>
      <c r="Q22" s="206"/>
      <c r="R22" s="456"/>
      <c r="S22" s="457"/>
      <c r="T22" s="452"/>
      <c r="U22" s="453"/>
      <c r="Y22" s="58" t="str">
        <f>IF(種目情報!A14="","",種目情報!A14)</f>
        <v>男800mB</v>
      </c>
      <c r="Z22" s="59" t="str">
        <f>IF(種目情報!E14="","",種目情報!E14)</f>
        <v>女800mB</v>
      </c>
      <c r="AB22" s="5" t="str">
        <f t="shared" si="0"/>
        <v/>
      </c>
      <c r="AC22" s="5" t="str">
        <f t="shared" si="1"/>
        <v/>
      </c>
      <c r="AD22" s="5" t="str">
        <f t="shared" si="2"/>
        <v/>
      </c>
      <c r="AE22" s="5" t="str">
        <f t="shared" si="3"/>
        <v/>
      </c>
      <c r="AF22" s="5" t="str">
        <f t="shared" si="4"/>
        <v/>
      </c>
      <c r="AG22" s="8" t="str">
        <f>IF(G22="男",data_kyogisha!A13,"")</f>
        <v/>
      </c>
      <c r="AH22" s="5" t="str">
        <f t="shared" si="5"/>
        <v/>
      </c>
      <c r="AI22" s="5" t="str">
        <f t="shared" si="6"/>
        <v/>
      </c>
      <c r="AJ22" s="5" t="str">
        <f t="shared" si="7"/>
        <v/>
      </c>
      <c r="AK22" s="5" t="str">
        <f t="shared" si="8"/>
        <v/>
      </c>
      <c r="AL22" s="5" t="str">
        <f t="shared" si="9"/>
        <v/>
      </c>
      <c r="AM22" s="1" t="str">
        <f>IF(G22="女",data_kyogisha!A13,"")</f>
        <v/>
      </c>
      <c r="AN22" s="1">
        <f t="shared" si="12"/>
        <v>0</v>
      </c>
      <c r="AO22" s="1" t="str">
        <f t="shared" si="13"/>
        <v/>
      </c>
      <c r="AP22" s="1">
        <f t="shared" si="14"/>
        <v>0</v>
      </c>
      <c r="AQ22" s="1" t="str">
        <f t="shared" si="15"/>
        <v/>
      </c>
      <c r="AR22" s="1">
        <f t="shared" si="16"/>
        <v>0</v>
      </c>
      <c r="AS22" s="1" t="str">
        <f t="shared" si="10"/>
        <v/>
      </c>
      <c r="AT22" s="1">
        <f t="shared" si="17"/>
        <v>0</v>
      </c>
      <c r="AU22" s="1" t="str">
        <f t="shared" si="11"/>
        <v/>
      </c>
    </row>
    <row r="23" spans="1:47">
      <c r="A23" s="29">
        <v>13</v>
      </c>
      <c r="B23" s="178" t="str">
        <f>IF(①団体情報入力!C21="","",IF(C23="","",①団体情報入力!C21))</f>
        <v/>
      </c>
      <c r="C23" s="143"/>
      <c r="D23" s="52"/>
      <c r="E23" s="52"/>
      <c r="F23" s="209"/>
      <c r="G23" s="52"/>
      <c r="H23" s="53"/>
      <c r="I23" s="54"/>
      <c r="J23" s="145"/>
      <c r="K23" s="119"/>
      <c r="L23" s="54"/>
      <c r="M23" s="145"/>
      <c r="N23" s="119"/>
      <c r="O23" s="54"/>
      <c r="P23" s="145"/>
      <c r="Q23" s="206"/>
      <c r="R23" s="456"/>
      <c r="S23" s="457"/>
      <c r="T23" s="452"/>
      <c r="U23" s="453"/>
      <c r="Y23" s="58" t="str">
        <f>IF(種目情報!A15="","",種目情報!A15)</f>
        <v>男1500m</v>
      </c>
      <c r="Z23" s="59" t="str">
        <f>IF(種目情報!E15="","",種目情報!E15)</f>
        <v>女1500m</v>
      </c>
      <c r="AB23" s="5" t="str">
        <f t="shared" si="0"/>
        <v/>
      </c>
      <c r="AC23" s="5" t="str">
        <f t="shared" si="1"/>
        <v/>
      </c>
      <c r="AD23" s="5" t="str">
        <f t="shared" si="2"/>
        <v/>
      </c>
      <c r="AE23" s="5" t="str">
        <f t="shared" si="3"/>
        <v/>
      </c>
      <c r="AF23" s="5" t="str">
        <f t="shared" si="4"/>
        <v/>
      </c>
      <c r="AG23" s="8" t="str">
        <f>IF(G23="男",data_kyogisha!A14,"")</f>
        <v/>
      </c>
      <c r="AH23" s="5" t="str">
        <f t="shared" si="5"/>
        <v/>
      </c>
      <c r="AI23" s="5" t="str">
        <f t="shared" si="6"/>
        <v/>
      </c>
      <c r="AJ23" s="5" t="str">
        <f t="shared" si="7"/>
        <v/>
      </c>
      <c r="AK23" s="5" t="str">
        <f t="shared" si="8"/>
        <v/>
      </c>
      <c r="AL23" s="5" t="str">
        <f t="shared" si="9"/>
        <v/>
      </c>
      <c r="AM23" s="1" t="str">
        <f>IF(G23="女",data_kyogisha!A14,"")</f>
        <v/>
      </c>
      <c r="AN23" s="1">
        <f t="shared" si="12"/>
        <v>0</v>
      </c>
      <c r="AO23" s="1" t="str">
        <f t="shared" si="13"/>
        <v/>
      </c>
      <c r="AP23" s="1">
        <f t="shared" si="14"/>
        <v>0</v>
      </c>
      <c r="AQ23" s="1" t="str">
        <f t="shared" si="15"/>
        <v/>
      </c>
      <c r="AR23" s="1">
        <f t="shared" si="16"/>
        <v>0</v>
      </c>
      <c r="AS23" s="1" t="str">
        <f t="shared" si="10"/>
        <v/>
      </c>
      <c r="AT23" s="1">
        <f t="shared" si="17"/>
        <v>0</v>
      </c>
      <c r="AU23" s="1" t="str">
        <f t="shared" si="11"/>
        <v/>
      </c>
    </row>
    <row r="24" spans="1:47">
      <c r="A24" s="29">
        <v>14</v>
      </c>
      <c r="B24" s="178" t="str">
        <f>IF(①団体情報入力!C22="","",IF(C24="","",①団体情報入力!C22))</f>
        <v/>
      </c>
      <c r="C24" s="143"/>
      <c r="D24" s="52"/>
      <c r="E24" s="52"/>
      <c r="F24" s="209"/>
      <c r="G24" s="52"/>
      <c r="H24" s="53"/>
      <c r="I24" s="54"/>
      <c r="J24" s="145"/>
      <c r="K24" s="119"/>
      <c r="L24" s="54"/>
      <c r="M24" s="145"/>
      <c r="N24" s="119"/>
      <c r="O24" s="54"/>
      <c r="P24" s="145"/>
      <c r="Q24" s="206"/>
      <c r="R24" s="456"/>
      <c r="S24" s="457"/>
      <c r="T24" s="452"/>
      <c r="U24" s="453"/>
      <c r="Y24" s="58" t="str">
        <f>IF(種目情報!A16="","",種目情報!A16)</f>
        <v>男中学110mH(0.914m)</v>
      </c>
      <c r="Z24" s="59" t="str">
        <f>IF(種目情報!E16="","",種目情報!E16)</f>
        <v>女中学100mH(0.762m)</v>
      </c>
      <c r="AB24" s="5" t="str">
        <f t="shared" si="0"/>
        <v/>
      </c>
      <c r="AC24" s="5" t="str">
        <f t="shared" si="1"/>
        <v/>
      </c>
      <c r="AD24" s="5" t="str">
        <f t="shared" si="2"/>
        <v/>
      </c>
      <c r="AE24" s="5" t="str">
        <f t="shared" si="3"/>
        <v/>
      </c>
      <c r="AF24" s="5" t="str">
        <f t="shared" si="4"/>
        <v/>
      </c>
      <c r="AG24" s="8" t="str">
        <f>IF(G24="男",data_kyogisha!A15,"")</f>
        <v/>
      </c>
      <c r="AH24" s="5" t="str">
        <f t="shared" si="5"/>
        <v/>
      </c>
      <c r="AI24" s="5" t="str">
        <f t="shared" si="6"/>
        <v/>
      </c>
      <c r="AJ24" s="5" t="str">
        <f t="shared" si="7"/>
        <v/>
      </c>
      <c r="AK24" s="5" t="str">
        <f t="shared" si="8"/>
        <v/>
      </c>
      <c r="AL24" s="5" t="str">
        <f t="shared" si="9"/>
        <v/>
      </c>
      <c r="AM24" s="1" t="str">
        <f>IF(G24="女",data_kyogisha!A15,"")</f>
        <v/>
      </c>
      <c r="AN24" s="1">
        <f t="shared" si="12"/>
        <v>0</v>
      </c>
      <c r="AO24" s="1" t="str">
        <f t="shared" si="13"/>
        <v/>
      </c>
      <c r="AP24" s="1">
        <f t="shared" si="14"/>
        <v>0</v>
      </c>
      <c r="AQ24" s="1" t="str">
        <f t="shared" si="15"/>
        <v/>
      </c>
      <c r="AR24" s="1">
        <f t="shared" si="16"/>
        <v>0</v>
      </c>
      <c r="AS24" s="1" t="str">
        <f t="shared" si="10"/>
        <v/>
      </c>
      <c r="AT24" s="1">
        <f t="shared" si="17"/>
        <v>0</v>
      </c>
      <c r="AU24" s="1" t="str">
        <f t="shared" si="11"/>
        <v/>
      </c>
    </row>
    <row r="25" spans="1:47">
      <c r="A25" s="29">
        <v>15</v>
      </c>
      <c r="B25" s="178" t="str">
        <f>IF(①団体情報入力!C23="","",IF(C25="","",①団体情報入力!C23))</f>
        <v/>
      </c>
      <c r="C25" s="143"/>
      <c r="D25" s="52"/>
      <c r="E25" s="52"/>
      <c r="F25" s="209"/>
      <c r="G25" s="52"/>
      <c r="H25" s="53"/>
      <c r="I25" s="54"/>
      <c r="J25" s="145"/>
      <c r="K25" s="119"/>
      <c r="L25" s="54"/>
      <c r="M25" s="145"/>
      <c r="N25" s="119"/>
      <c r="O25" s="54"/>
      <c r="P25" s="145"/>
      <c r="Q25" s="206"/>
      <c r="R25" s="456"/>
      <c r="S25" s="457"/>
      <c r="T25" s="452"/>
      <c r="U25" s="453"/>
      <c r="Y25" s="58" t="str">
        <f>IF(種目情報!A17="","",種目情報!A17)</f>
        <v>男110mJH(0.991m)</v>
      </c>
      <c r="Z25" s="59" t="str">
        <f>IF(種目情報!E17="","",種目情報!E17)</f>
        <v>女100mYH(0.762m/8.5m)</v>
      </c>
      <c r="AB25" s="5" t="str">
        <f t="shared" si="0"/>
        <v/>
      </c>
      <c r="AC25" s="5" t="str">
        <f t="shared" si="1"/>
        <v/>
      </c>
      <c r="AD25" s="5" t="str">
        <f t="shared" si="2"/>
        <v/>
      </c>
      <c r="AE25" s="5" t="str">
        <f t="shared" si="3"/>
        <v/>
      </c>
      <c r="AF25" s="5" t="str">
        <f t="shared" si="4"/>
        <v/>
      </c>
      <c r="AG25" s="8" t="str">
        <f>IF(G25="男",data_kyogisha!A16,"")</f>
        <v/>
      </c>
      <c r="AH25" s="5" t="str">
        <f t="shared" si="5"/>
        <v/>
      </c>
      <c r="AI25" s="5" t="str">
        <f t="shared" si="6"/>
        <v/>
      </c>
      <c r="AJ25" s="5" t="str">
        <f t="shared" si="7"/>
        <v/>
      </c>
      <c r="AK25" s="5" t="str">
        <f t="shared" si="8"/>
        <v/>
      </c>
      <c r="AL25" s="5" t="str">
        <f t="shared" si="9"/>
        <v/>
      </c>
      <c r="AM25" s="1" t="str">
        <f>IF(G25="女",data_kyogisha!A16,"")</f>
        <v/>
      </c>
      <c r="AN25" s="1">
        <f t="shared" si="12"/>
        <v>0</v>
      </c>
      <c r="AO25" s="1" t="str">
        <f t="shared" si="13"/>
        <v/>
      </c>
      <c r="AP25" s="1">
        <f t="shared" si="14"/>
        <v>0</v>
      </c>
      <c r="AQ25" s="1" t="str">
        <f t="shared" si="15"/>
        <v/>
      </c>
      <c r="AR25" s="1">
        <f t="shared" si="16"/>
        <v>0</v>
      </c>
      <c r="AS25" s="1" t="str">
        <f t="shared" si="10"/>
        <v/>
      </c>
      <c r="AT25" s="1">
        <f t="shared" si="17"/>
        <v>0</v>
      </c>
      <c r="AU25" s="1" t="str">
        <f t="shared" si="11"/>
        <v/>
      </c>
    </row>
    <row r="26" spans="1:47">
      <c r="A26" s="29">
        <v>16</v>
      </c>
      <c r="B26" s="178" t="str">
        <f>IF(①団体情報入力!C24="","",IF(C26="","",①団体情報入力!C24))</f>
        <v/>
      </c>
      <c r="C26" s="143"/>
      <c r="D26" s="52"/>
      <c r="E26" s="52"/>
      <c r="F26" s="209"/>
      <c r="G26" s="52"/>
      <c r="H26" s="53"/>
      <c r="I26" s="54"/>
      <c r="J26" s="145"/>
      <c r="K26" s="119"/>
      <c r="L26" s="54"/>
      <c r="M26" s="145"/>
      <c r="N26" s="119"/>
      <c r="O26" s="54"/>
      <c r="P26" s="145"/>
      <c r="Q26" s="206"/>
      <c r="R26" s="456"/>
      <c r="S26" s="457"/>
      <c r="T26" s="452"/>
      <c r="U26" s="453"/>
      <c r="Y26" s="58" t="str">
        <f>IF(種目情報!A18="","",種目情報!A18)</f>
        <v>男走高跳</v>
      </c>
      <c r="Z26" s="59" t="str">
        <f>IF(種目情報!E18="","",種目情報!E18)</f>
        <v>女走高跳</v>
      </c>
      <c r="AB26" s="5" t="str">
        <f t="shared" si="0"/>
        <v/>
      </c>
      <c r="AC26" s="5" t="str">
        <f t="shared" si="1"/>
        <v/>
      </c>
      <c r="AD26" s="5" t="str">
        <f t="shared" si="2"/>
        <v/>
      </c>
      <c r="AE26" s="5" t="str">
        <f t="shared" si="3"/>
        <v/>
      </c>
      <c r="AF26" s="5" t="str">
        <f t="shared" si="4"/>
        <v/>
      </c>
      <c r="AG26" s="8" t="str">
        <f>IF(G26="男",data_kyogisha!A17,"")</f>
        <v/>
      </c>
      <c r="AH26" s="5" t="str">
        <f t="shared" si="5"/>
        <v/>
      </c>
      <c r="AI26" s="5" t="str">
        <f t="shared" si="6"/>
        <v/>
      </c>
      <c r="AJ26" s="5" t="str">
        <f t="shared" si="7"/>
        <v/>
      </c>
      <c r="AK26" s="5" t="str">
        <f t="shared" si="8"/>
        <v/>
      </c>
      <c r="AL26" s="5" t="str">
        <f t="shared" si="9"/>
        <v/>
      </c>
      <c r="AM26" s="1" t="str">
        <f>IF(G26="女",data_kyogisha!A17,"")</f>
        <v/>
      </c>
      <c r="AN26" s="1">
        <f t="shared" si="12"/>
        <v>0</v>
      </c>
      <c r="AO26" s="1" t="str">
        <f t="shared" si="13"/>
        <v/>
      </c>
      <c r="AP26" s="1">
        <f t="shared" si="14"/>
        <v>0</v>
      </c>
      <c r="AQ26" s="1" t="str">
        <f t="shared" si="15"/>
        <v/>
      </c>
      <c r="AR26" s="1">
        <f t="shared" si="16"/>
        <v>0</v>
      </c>
      <c r="AS26" s="1" t="str">
        <f t="shared" si="10"/>
        <v/>
      </c>
      <c r="AT26" s="1">
        <f t="shared" si="17"/>
        <v>0</v>
      </c>
      <c r="AU26" s="1" t="str">
        <f t="shared" si="11"/>
        <v/>
      </c>
    </row>
    <row r="27" spans="1:47">
      <c r="A27" s="29">
        <v>17</v>
      </c>
      <c r="B27" s="178" t="str">
        <f>IF(①団体情報入力!C25="","",IF(C27="","",①団体情報入力!C25))</f>
        <v/>
      </c>
      <c r="C27" s="143"/>
      <c r="D27" s="52"/>
      <c r="E27" s="52"/>
      <c r="F27" s="209"/>
      <c r="G27" s="52"/>
      <c r="H27" s="53"/>
      <c r="I27" s="54"/>
      <c r="J27" s="145"/>
      <c r="K27" s="119"/>
      <c r="L27" s="54"/>
      <c r="M27" s="145"/>
      <c r="N27" s="119"/>
      <c r="O27" s="54"/>
      <c r="P27" s="145"/>
      <c r="Q27" s="206"/>
      <c r="R27" s="456"/>
      <c r="S27" s="457"/>
      <c r="T27" s="452"/>
      <c r="U27" s="453"/>
      <c r="Y27" s="58" t="str">
        <f>IF(種目情報!A19="","",種目情報!A19)</f>
        <v>男棒高跳</v>
      </c>
      <c r="Z27" s="59" t="str">
        <f>IF(種目情報!E19="","",種目情報!E19)</f>
        <v>女棒高跳</v>
      </c>
      <c r="AB27" s="5" t="str">
        <f t="shared" si="0"/>
        <v/>
      </c>
      <c r="AC27" s="5" t="str">
        <f t="shared" si="1"/>
        <v/>
      </c>
      <c r="AD27" s="5" t="str">
        <f t="shared" si="2"/>
        <v/>
      </c>
      <c r="AE27" s="5" t="str">
        <f t="shared" si="3"/>
        <v/>
      </c>
      <c r="AF27" s="5" t="str">
        <f t="shared" si="4"/>
        <v/>
      </c>
      <c r="AG27" s="8" t="str">
        <f>IF(G27="男",data_kyogisha!A18,"")</f>
        <v/>
      </c>
      <c r="AH27" s="5" t="str">
        <f t="shared" si="5"/>
        <v/>
      </c>
      <c r="AI27" s="5" t="str">
        <f t="shared" si="6"/>
        <v/>
      </c>
      <c r="AJ27" s="5" t="str">
        <f t="shared" si="7"/>
        <v/>
      </c>
      <c r="AK27" s="5" t="str">
        <f t="shared" si="8"/>
        <v/>
      </c>
      <c r="AL27" s="5" t="str">
        <f t="shared" si="9"/>
        <v/>
      </c>
      <c r="AM27" s="1" t="str">
        <f>IF(G27="女",data_kyogisha!A18,"")</f>
        <v/>
      </c>
      <c r="AN27" s="1">
        <f t="shared" si="12"/>
        <v>0</v>
      </c>
      <c r="AO27" s="1" t="str">
        <f t="shared" si="13"/>
        <v/>
      </c>
      <c r="AP27" s="1">
        <f t="shared" si="14"/>
        <v>0</v>
      </c>
      <c r="AQ27" s="1" t="str">
        <f t="shared" si="15"/>
        <v/>
      </c>
      <c r="AR27" s="1">
        <f t="shared" si="16"/>
        <v>0</v>
      </c>
      <c r="AS27" s="1" t="str">
        <f t="shared" si="10"/>
        <v/>
      </c>
      <c r="AT27" s="1">
        <f t="shared" si="17"/>
        <v>0</v>
      </c>
      <c r="AU27" s="1" t="str">
        <f t="shared" si="11"/>
        <v/>
      </c>
    </row>
    <row r="28" spans="1:47">
      <c r="A28" s="29">
        <v>18</v>
      </c>
      <c r="B28" s="178" t="str">
        <f>IF(①団体情報入力!C26="","",IF(C28="","",①団体情報入力!C26))</f>
        <v/>
      </c>
      <c r="C28" s="143"/>
      <c r="D28" s="52"/>
      <c r="E28" s="52"/>
      <c r="F28" s="209"/>
      <c r="G28" s="52"/>
      <c r="H28" s="53"/>
      <c r="I28" s="54"/>
      <c r="J28" s="145"/>
      <c r="K28" s="119"/>
      <c r="L28" s="54"/>
      <c r="M28" s="145"/>
      <c r="N28" s="119"/>
      <c r="O28" s="54"/>
      <c r="P28" s="145"/>
      <c r="Q28" s="206"/>
      <c r="R28" s="456"/>
      <c r="S28" s="457"/>
      <c r="T28" s="452"/>
      <c r="U28" s="453"/>
      <c r="Y28" s="58" t="str">
        <f>IF(種目情報!A20="","",種目情報!A20)</f>
        <v>男走幅跳A</v>
      </c>
      <c r="Z28" s="59" t="str">
        <f>IF(種目情報!E20="","",種目情報!E20)</f>
        <v>女走幅跳A</v>
      </c>
      <c r="AB28" s="5" t="str">
        <f t="shared" si="0"/>
        <v/>
      </c>
      <c r="AC28" s="5" t="str">
        <f t="shared" si="1"/>
        <v/>
      </c>
      <c r="AD28" s="5" t="str">
        <f t="shared" si="2"/>
        <v/>
      </c>
      <c r="AE28" s="5" t="str">
        <f t="shared" si="3"/>
        <v/>
      </c>
      <c r="AF28" s="5" t="str">
        <f t="shared" si="4"/>
        <v/>
      </c>
      <c r="AG28" s="8" t="str">
        <f>IF(G28="男",data_kyogisha!A19,"")</f>
        <v/>
      </c>
      <c r="AH28" s="5" t="str">
        <f t="shared" si="5"/>
        <v/>
      </c>
      <c r="AI28" s="5" t="str">
        <f t="shared" si="6"/>
        <v/>
      </c>
      <c r="AJ28" s="5" t="str">
        <f t="shared" si="7"/>
        <v/>
      </c>
      <c r="AK28" s="5" t="str">
        <f t="shared" si="8"/>
        <v/>
      </c>
      <c r="AL28" s="5" t="str">
        <f t="shared" si="9"/>
        <v/>
      </c>
      <c r="AM28" s="1" t="str">
        <f>IF(G28="女",data_kyogisha!A19,"")</f>
        <v/>
      </c>
      <c r="AN28" s="1">
        <f t="shared" si="12"/>
        <v>0</v>
      </c>
      <c r="AO28" s="1" t="str">
        <f t="shared" si="13"/>
        <v/>
      </c>
      <c r="AP28" s="1">
        <f t="shared" si="14"/>
        <v>0</v>
      </c>
      <c r="AQ28" s="1" t="str">
        <f t="shared" si="15"/>
        <v/>
      </c>
      <c r="AR28" s="1">
        <f t="shared" si="16"/>
        <v>0</v>
      </c>
      <c r="AS28" s="1" t="str">
        <f t="shared" si="10"/>
        <v/>
      </c>
      <c r="AT28" s="1">
        <f t="shared" si="17"/>
        <v>0</v>
      </c>
      <c r="AU28" s="1" t="str">
        <f t="shared" si="11"/>
        <v/>
      </c>
    </row>
    <row r="29" spans="1:47">
      <c r="A29" s="29">
        <v>19</v>
      </c>
      <c r="B29" s="178" t="str">
        <f>IF(①団体情報入力!C27="","",IF(C29="","",①団体情報入力!C27))</f>
        <v/>
      </c>
      <c r="C29" s="143"/>
      <c r="D29" s="52"/>
      <c r="E29" s="52"/>
      <c r="F29" s="209"/>
      <c r="G29" s="52"/>
      <c r="H29" s="53"/>
      <c r="I29" s="54"/>
      <c r="J29" s="145"/>
      <c r="K29" s="119"/>
      <c r="L29" s="54"/>
      <c r="M29" s="145"/>
      <c r="N29" s="119"/>
      <c r="O29" s="54"/>
      <c r="P29" s="145"/>
      <c r="Q29" s="206"/>
      <c r="R29" s="456"/>
      <c r="S29" s="457"/>
      <c r="T29" s="452"/>
      <c r="U29" s="453"/>
      <c r="Y29" s="58" t="str">
        <f>IF(種目情報!A21="","",種目情報!A21)</f>
        <v>男走幅跳B</v>
      </c>
      <c r="Z29" s="59" t="str">
        <f>IF(種目情報!E21="","",種目情報!E21)</f>
        <v>女走幅跳B</v>
      </c>
      <c r="AB29" s="5" t="str">
        <f t="shared" si="0"/>
        <v/>
      </c>
      <c r="AC29" s="5" t="str">
        <f t="shared" si="1"/>
        <v/>
      </c>
      <c r="AD29" s="5" t="str">
        <f t="shared" si="2"/>
        <v/>
      </c>
      <c r="AE29" s="5" t="str">
        <f t="shared" si="3"/>
        <v/>
      </c>
      <c r="AF29" s="5" t="str">
        <f t="shared" si="4"/>
        <v/>
      </c>
      <c r="AG29" s="8" t="str">
        <f>IF(G29="男",data_kyogisha!A20,"")</f>
        <v/>
      </c>
      <c r="AH29" s="5" t="str">
        <f t="shared" si="5"/>
        <v/>
      </c>
      <c r="AI29" s="5" t="str">
        <f t="shared" si="6"/>
        <v/>
      </c>
      <c r="AJ29" s="5" t="str">
        <f t="shared" si="7"/>
        <v/>
      </c>
      <c r="AK29" s="5" t="str">
        <f t="shared" si="8"/>
        <v/>
      </c>
      <c r="AL29" s="5" t="str">
        <f t="shared" si="9"/>
        <v/>
      </c>
      <c r="AM29" s="1" t="str">
        <f>IF(G29="女",data_kyogisha!A20,"")</f>
        <v/>
      </c>
      <c r="AN29" s="1">
        <f t="shared" si="12"/>
        <v>0</v>
      </c>
      <c r="AO29" s="1" t="str">
        <f t="shared" si="13"/>
        <v/>
      </c>
      <c r="AP29" s="1">
        <f t="shared" si="14"/>
        <v>0</v>
      </c>
      <c r="AQ29" s="1" t="str">
        <f t="shared" si="15"/>
        <v/>
      </c>
      <c r="AR29" s="1">
        <f t="shared" si="16"/>
        <v>0</v>
      </c>
      <c r="AS29" s="1" t="str">
        <f t="shared" si="10"/>
        <v/>
      </c>
      <c r="AT29" s="1">
        <f t="shared" si="17"/>
        <v>0</v>
      </c>
      <c r="AU29" s="1" t="str">
        <f t="shared" si="11"/>
        <v/>
      </c>
    </row>
    <row r="30" spans="1:47">
      <c r="A30" s="29">
        <v>20</v>
      </c>
      <c r="B30" s="178" t="str">
        <f>IF(①団体情報入力!C28="","",IF(C30="","",①団体情報入力!C28))</f>
        <v/>
      </c>
      <c r="C30" s="143"/>
      <c r="D30" s="52"/>
      <c r="E30" s="52"/>
      <c r="F30" s="209"/>
      <c r="G30" s="52"/>
      <c r="H30" s="53"/>
      <c r="I30" s="54"/>
      <c r="J30" s="145"/>
      <c r="K30" s="119"/>
      <c r="L30" s="54"/>
      <c r="M30" s="145"/>
      <c r="N30" s="119"/>
      <c r="O30" s="54"/>
      <c r="P30" s="145"/>
      <c r="Q30" s="206"/>
      <c r="R30" s="456"/>
      <c r="S30" s="457"/>
      <c r="T30" s="452"/>
      <c r="U30" s="453"/>
      <c r="Y30" s="58" t="str">
        <f>IF(種目情報!A22="","",種目情報!A22)</f>
        <v>男走幅跳C</v>
      </c>
      <c r="Z30" s="59" t="str">
        <f>IF(種目情報!E22="","",種目情報!E22)</f>
        <v>女走幅跳C</v>
      </c>
      <c r="AB30" s="5" t="str">
        <f t="shared" si="0"/>
        <v/>
      </c>
      <c r="AC30" s="5" t="str">
        <f t="shared" si="1"/>
        <v/>
      </c>
      <c r="AD30" s="5" t="str">
        <f t="shared" si="2"/>
        <v/>
      </c>
      <c r="AE30" s="5" t="str">
        <f t="shared" si="3"/>
        <v/>
      </c>
      <c r="AF30" s="5" t="str">
        <f t="shared" si="4"/>
        <v/>
      </c>
      <c r="AG30" s="8" t="str">
        <f>IF(G30="男",data_kyogisha!A21,"")</f>
        <v/>
      </c>
      <c r="AH30" s="5" t="str">
        <f t="shared" si="5"/>
        <v/>
      </c>
      <c r="AI30" s="5" t="str">
        <f t="shared" si="6"/>
        <v/>
      </c>
      <c r="AJ30" s="5" t="str">
        <f t="shared" si="7"/>
        <v/>
      </c>
      <c r="AK30" s="5" t="str">
        <f t="shared" si="8"/>
        <v/>
      </c>
      <c r="AL30" s="5" t="str">
        <f t="shared" si="9"/>
        <v/>
      </c>
      <c r="AM30" s="1" t="str">
        <f>IF(G30="女",data_kyogisha!A21,"")</f>
        <v/>
      </c>
      <c r="AN30" s="1">
        <f t="shared" si="12"/>
        <v>0</v>
      </c>
      <c r="AO30" s="1" t="str">
        <f t="shared" si="13"/>
        <v/>
      </c>
      <c r="AP30" s="1">
        <f t="shared" si="14"/>
        <v>0</v>
      </c>
      <c r="AQ30" s="1" t="str">
        <f t="shared" si="15"/>
        <v/>
      </c>
      <c r="AR30" s="1">
        <f t="shared" si="16"/>
        <v>0</v>
      </c>
      <c r="AS30" s="1" t="str">
        <f t="shared" si="10"/>
        <v/>
      </c>
      <c r="AT30" s="1">
        <f t="shared" si="17"/>
        <v>0</v>
      </c>
      <c r="AU30" s="1" t="str">
        <f t="shared" si="11"/>
        <v/>
      </c>
    </row>
    <row r="31" spans="1:47">
      <c r="A31" s="29">
        <v>21</v>
      </c>
      <c r="B31" s="178" t="str">
        <f>IF(①団体情報入力!C29="","",IF(C31="","",①団体情報入力!C29))</f>
        <v/>
      </c>
      <c r="C31" s="143"/>
      <c r="D31" s="52"/>
      <c r="E31" s="52"/>
      <c r="F31" s="209"/>
      <c r="G31" s="52"/>
      <c r="H31" s="53"/>
      <c r="I31" s="54"/>
      <c r="J31" s="145"/>
      <c r="K31" s="119"/>
      <c r="L31" s="54"/>
      <c r="M31" s="145"/>
      <c r="N31" s="119"/>
      <c r="O31" s="54"/>
      <c r="P31" s="145"/>
      <c r="Q31" s="206"/>
      <c r="R31" s="456"/>
      <c r="S31" s="457"/>
      <c r="T31" s="452"/>
      <c r="U31" s="453"/>
      <c r="Y31" s="58" t="str">
        <f>IF(種目情報!A23="","",種目情報!A23)</f>
        <v>男中学砲丸投(5.000kg)</v>
      </c>
      <c r="Z31" s="59" t="str">
        <f>IF(種目情報!E23="","",種目情報!E23)</f>
        <v>女中学砲丸投(2.721kg)</v>
      </c>
      <c r="AB31" s="5" t="str">
        <f t="shared" si="0"/>
        <v/>
      </c>
      <c r="AC31" s="5" t="str">
        <f t="shared" si="1"/>
        <v/>
      </c>
      <c r="AD31" s="5" t="str">
        <f t="shared" si="2"/>
        <v/>
      </c>
      <c r="AE31" s="5" t="str">
        <f t="shared" si="3"/>
        <v/>
      </c>
      <c r="AF31" s="5" t="str">
        <f t="shared" si="4"/>
        <v/>
      </c>
      <c r="AG31" s="8" t="str">
        <f>IF(G31="男",data_kyogisha!A22,"")</f>
        <v/>
      </c>
      <c r="AH31" s="5" t="str">
        <f t="shared" si="5"/>
        <v/>
      </c>
      <c r="AI31" s="5" t="str">
        <f t="shared" si="6"/>
        <v/>
      </c>
      <c r="AJ31" s="5" t="str">
        <f t="shared" si="7"/>
        <v/>
      </c>
      <c r="AK31" s="5" t="str">
        <f t="shared" si="8"/>
        <v/>
      </c>
      <c r="AL31" s="5" t="str">
        <f t="shared" si="9"/>
        <v/>
      </c>
      <c r="AM31" s="1" t="str">
        <f>IF(G31="女",data_kyogisha!A22,"")</f>
        <v/>
      </c>
      <c r="AN31" s="1">
        <f t="shared" si="12"/>
        <v>0</v>
      </c>
      <c r="AO31" s="1" t="str">
        <f t="shared" si="13"/>
        <v/>
      </c>
      <c r="AP31" s="1">
        <f t="shared" si="14"/>
        <v>0</v>
      </c>
      <c r="AQ31" s="1" t="str">
        <f t="shared" si="15"/>
        <v/>
      </c>
      <c r="AR31" s="1">
        <f t="shared" si="16"/>
        <v>0</v>
      </c>
      <c r="AS31" s="1" t="str">
        <f t="shared" si="10"/>
        <v/>
      </c>
      <c r="AT31" s="1">
        <f t="shared" si="17"/>
        <v>0</v>
      </c>
      <c r="AU31" s="1" t="str">
        <f t="shared" si="11"/>
        <v/>
      </c>
    </row>
    <row r="32" spans="1:47">
      <c r="A32" s="29">
        <v>22</v>
      </c>
      <c r="B32" s="178" t="str">
        <f>IF(①団体情報入力!C30="","",IF(C32="","",①団体情報入力!C30))</f>
        <v/>
      </c>
      <c r="C32" s="143"/>
      <c r="D32" s="52"/>
      <c r="E32" s="52"/>
      <c r="F32" s="209"/>
      <c r="G32" s="52"/>
      <c r="H32" s="53"/>
      <c r="I32" s="54"/>
      <c r="J32" s="145"/>
      <c r="K32" s="119"/>
      <c r="L32" s="54"/>
      <c r="M32" s="145"/>
      <c r="N32" s="119"/>
      <c r="O32" s="54"/>
      <c r="P32" s="145"/>
      <c r="Q32" s="206"/>
      <c r="R32" s="456"/>
      <c r="S32" s="457"/>
      <c r="T32" s="452"/>
      <c r="U32" s="453"/>
      <c r="Y32" s="58" t="str">
        <f>IF(種目情報!A24="","",種目情報!A24)</f>
        <v>男中学円盤投(1.500kg)</v>
      </c>
      <c r="Z32" s="59" t="str">
        <f>IF(種目情報!E24="","",種目情報!E24)</f>
        <v>女円盤投(1.000kg)</v>
      </c>
      <c r="AB32" s="5" t="str">
        <f t="shared" si="0"/>
        <v/>
      </c>
      <c r="AC32" s="5" t="str">
        <f t="shared" si="1"/>
        <v/>
      </c>
      <c r="AD32" s="5" t="str">
        <f t="shared" si="2"/>
        <v/>
      </c>
      <c r="AE32" s="5" t="str">
        <f t="shared" si="3"/>
        <v/>
      </c>
      <c r="AF32" s="5" t="str">
        <f t="shared" si="4"/>
        <v/>
      </c>
      <c r="AG32" s="8" t="str">
        <f>IF(G32="男",data_kyogisha!A23,"")</f>
        <v/>
      </c>
      <c r="AH32" s="5" t="str">
        <f t="shared" si="5"/>
        <v/>
      </c>
      <c r="AI32" s="5" t="str">
        <f t="shared" si="6"/>
        <v/>
      </c>
      <c r="AJ32" s="5" t="str">
        <f t="shared" si="7"/>
        <v/>
      </c>
      <c r="AK32" s="5" t="str">
        <f t="shared" si="8"/>
        <v/>
      </c>
      <c r="AL32" s="5" t="str">
        <f t="shared" si="9"/>
        <v/>
      </c>
      <c r="AM32" s="1" t="str">
        <f>IF(G32="女",data_kyogisha!A23,"")</f>
        <v/>
      </c>
      <c r="AN32" s="1">
        <f t="shared" si="12"/>
        <v>0</v>
      </c>
      <c r="AO32" s="1" t="str">
        <f t="shared" si="13"/>
        <v/>
      </c>
      <c r="AP32" s="1">
        <f t="shared" si="14"/>
        <v>0</v>
      </c>
      <c r="AQ32" s="1" t="str">
        <f t="shared" si="15"/>
        <v/>
      </c>
      <c r="AR32" s="1">
        <f t="shared" si="16"/>
        <v>0</v>
      </c>
      <c r="AS32" s="1" t="str">
        <f t="shared" si="10"/>
        <v/>
      </c>
      <c r="AT32" s="1">
        <f t="shared" si="17"/>
        <v>0</v>
      </c>
      <c r="AU32" s="1" t="str">
        <f t="shared" si="11"/>
        <v/>
      </c>
    </row>
    <row r="33" spans="1:47">
      <c r="A33" s="29">
        <v>23</v>
      </c>
      <c r="B33" s="178" t="str">
        <f>IF(①団体情報入力!C31="","",IF(C33="","",①団体情報入力!C31))</f>
        <v/>
      </c>
      <c r="C33" s="143"/>
      <c r="D33" s="52"/>
      <c r="E33" s="52"/>
      <c r="F33" s="209"/>
      <c r="G33" s="52"/>
      <c r="H33" s="53"/>
      <c r="I33" s="54"/>
      <c r="J33" s="145"/>
      <c r="K33" s="119"/>
      <c r="L33" s="54"/>
      <c r="M33" s="145"/>
      <c r="N33" s="119"/>
      <c r="O33" s="54"/>
      <c r="P33" s="145"/>
      <c r="Q33" s="206"/>
      <c r="R33" s="456"/>
      <c r="S33" s="457"/>
      <c r="T33" s="452"/>
      <c r="U33" s="453"/>
      <c r="Y33" s="58"/>
      <c r="Z33" s="59"/>
      <c r="AB33" s="5" t="str">
        <f t="shared" si="0"/>
        <v/>
      </c>
      <c r="AC33" s="5" t="str">
        <f t="shared" si="1"/>
        <v/>
      </c>
      <c r="AD33" s="5" t="str">
        <f t="shared" si="2"/>
        <v/>
      </c>
      <c r="AE33" s="5" t="str">
        <f t="shared" si="3"/>
        <v/>
      </c>
      <c r="AF33" s="5" t="str">
        <f t="shared" si="4"/>
        <v/>
      </c>
      <c r="AG33" s="8" t="str">
        <f>IF(G33="男",data_kyogisha!A24,"")</f>
        <v/>
      </c>
      <c r="AH33" s="5" t="str">
        <f t="shared" si="5"/>
        <v/>
      </c>
      <c r="AI33" s="5" t="str">
        <f t="shared" si="6"/>
        <v/>
      </c>
      <c r="AJ33" s="5" t="str">
        <f t="shared" si="7"/>
        <v/>
      </c>
      <c r="AK33" s="5" t="str">
        <f t="shared" si="8"/>
        <v/>
      </c>
      <c r="AL33" s="5" t="str">
        <f t="shared" si="9"/>
        <v/>
      </c>
      <c r="AM33" s="1" t="str">
        <f>IF(G33="女",data_kyogisha!A24,"")</f>
        <v/>
      </c>
      <c r="AN33" s="1">
        <f t="shared" si="12"/>
        <v>0</v>
      </c>
      <c r="AO33" s="1" t="str">
        <f t="shared" si="13"/>
        <v/>
      </c>
      <c r="AP33" s="1">
        <f t="shared" si="14"/>
        <v>0</v>
      </c>
      <c r="AQ33" s="1" t="str">
        <f t="shared" si="15"/>
        <v/>
      </c>
      <c r="AR33" s="1">
        <f t="shared" si="16"/>
        <v>0</v>
      </c>
      <c r="AS33" s="1" t="str">
        <f t="shared" si="10"/>
        <v/>
      </c>
      <c r="AT33" s="1">
        <f t="shared" si="17"/>
        <v>0</v>
      </c>
      <c r="AU33" s="1" t="str">
        <f t="shared" si="11"/>
        <v/>
      </c>
    </row>
    <row r="34" spans="1:47">
      <c r="A34" s="29">
        <v>24</v>
      </c>
      <c r="B34" s="178" t="str">
        <f>IF(①団体情報入力!C32="","",IF(C34="","",①団体情報入力!C32))</f>
        <v/>
      </c>
      <c r="C34" s="143"/>
      <c r="D34" s="52"/>
      <c r="E34" s="52"/>
      <c r="F34" s="209"/>
      <c r="G34" s="52"/>
      <c r="H34" s="53"/>
      <c r="I34" s="54"/>
      <c r="J34" s="145"/>
      <c r="K34" s="119"/>
      <c r="L34" s="54"/>
      <c r="M34" s="145"/>
      <c r="N34" s="119"/>
      <c r="O34" s="54"/>
      <c r="P34" s="145"/>
      <c r="Q34" s="206"/>
      <c r="R34" s="456"/>
      <c r="S34" s="457"/>
      <c r="T34" s="452"/>
      <c r="U34" s="453"/>
      <c r="Y34" s="58" t="str">
        <f>IF(種目情報!A25="","",種目情報!A25)</f>
        <v/>
      </c>
      <c r="Z34" s="59" t="str">
        <f>IF(種目情報!E25="","",種目情報!E25)</f>
        <v/>
      </c>
      <c r="AB34" s="5" t="str">
        <f t="shared" si="0"/>
        <v/>
      </c>
      <c r="AC34" s="5" t="str">
        <f t="shared" si="1"/>
        <v/>
      </c>
      <c r="AD34" s="5" t="str">
        <f t="shared" si="2"/>
        <v/>
      </c>
      <c r="AE34" s="5" t="str">
        <f t="shared" si="3"/>
        <v/>
      </c>
      <c r="AF34" s="5" t="str">
        <f t="shared" si="4"/>
        <v/>
      </c>
      <c r="AG34" s="8" t="str">
        <f>IF(G34="男",data_kyogisha!A25,"")</f>
        <v/>
      </c>
      <c r="AH34" s="5" t="str">
        <f t="shared" si="5"/>
        <v/>
      </c>
      <c r="AI34" s="5" t="str">
        <f t="shared" si="6"/>
        <v/>
      </c>
      <c r="AJ34" s="5" t="str">
        <f t="shared" si="7"/>
        <v/>
      </c>
      <c r="AK34" s="5" t="str">
        <f t="shared" si="8"/>
        <v/>
      </c>
      <c r="AL34" s="5" t="str">
        <f t="shared" si="9"/>
        <v/>
      </c>
      <c r="AM34" s="1" t="str">
        <f>IF(G34="女",data_kyogisha!A25,"")</f>
        <v/>
      </c>
      <c r="AN34" s="1">
        <f t="shared" si="12"/>
        <v>0</v>
      </c>
      <c r="AO34" s="1" t="str">
        <f t="shared" si="13"/>
        <v/>
      </c>
      <c r="AP34" s="1">
        <f t="shared" si="14"/>
        <v>0</v>
      </c>
      <c r="AQ34" s="1" t="str">
        <f t="shared" si="15"/>
        <v/>
      </c>
      <c r="AR34" s="1">
        <f t="shared" si="16"/>
        <v>0</v>
      </c>
      <c r="AS34" s="1" t="str">
        <f t="shared" si="10"/>
        <v/>
      </c>
      <c r="AT34" s="1">
        <f t="shared" si="17"/>
        <v>0</v>
      </c>
      <c r="AU34" s="1" t="str">
        <f t="shared" si="11"/>
        <v/>
      </c>
    </row>
    <row r="35" spans="1:47">
      <c r="A35" s="29">
        <v>25</v>
      </c>
      <c r="B35" s="178" t="str">
        <f>IF(①団体情報入力!C33="","",IF(C35="","",①団体情報入力!C33))</f>
        <v/>
      </c>
      <c r="C35" s="143"/>
      <c r="D35" s="52"/>
      <c r="E35" s="52"/>
      <c r="F35" s="209"/>
      <c r="G35" s="52"/>
      <c r="H35" s="53"/>
      <c r="I35" s="54"/>
      <c r="J35" s="145"/>
      <c r="K35" s="119"/>
      <c r="L35" s="54"/>
      <c r="M35" s="145"/>
      <c r="N35" s="119"/>
      <c r="O35" s="54"/>
      <c r="P35" s="145"/>
      <c r="Q35" s="206"/>
      <c r="R35" s="456"/>
      <c r="S35" s="457"/>
      <c r="T35" s="452"/>
      <c r="U35" s="453"/>
      <c r="Y35" s="58" t="str">
        <f>IF(種目情報!A26="","",種目情報!A26)</f>
        <v/>
      </c>
      <c r="Z35" s="59" t="str">
        <f>IF(種目情報!E26="","",種目情報!E26)</f>
        <v/>
      </c>
      <c r="AB35" s="5" t="str">
        <f t="shared" si="0"/>
        <v/>
      </c>
      <c r="AC35" s="5" t="str">
        <f t="shared" si="1"/>
        <v/>
      </c>
      <c r="AD35" s="5" t="str">
        <f t="shared" si="2"/>
        <v/>
      </c>
      <c r="AE35" s="5" t="str">
        <f t="shared" si="3"/>
        <v/>
      </c>
      <c r="AF35" s="5" t="str">
        <f t="shared" si="4"/>
        <v/>
      </c>
      <c r="AG35" s="8" t="str">
        <f>IF(G35="男",data_kyogisha!A26,"")</f>
        <v/>
      </c>
      <c r="AH35" s="5" t="str">
        <f t="shared" si="5"/>
        <v/>
      </c>
      <c r="AI35" s="5" t="str">
        <f t="shared" si="6"/>
        <v/>
      </c>
      <c r="AJ35" s="5" t="str">
        <f t="shared" si="7"/>
        <v/>
      </c>
      <c r="AK35" s="5" t="str">
        <f t="shared" si="8"/>
        <v/>
      </c>
      <c r="AL35" s="5" t="str">
        <f t="shared" si="9"/>
        <v/>
      </c>
      <c r="AM35" s="1" t="str">
        <f>IF(G35="女",data_kyogisha!A26,"")</f>
        <v/>
      </c>
      <c r="AN35" s="1">
        <f t="shared" si="12"/>
        <v>0</v>
      </c>
      <c r="AO35" s="1" t="str">
        <f t="shared" si="13"/>
        <v/>
      </c>
      <c r="AP35" s="1">
        <f t="shared" si="14"/>
        <v>0</v>
      </c>
      <c r="AQ35" s="1" t="str">
        <f t="shared" si="15"/>
        <v/>
      </c>
      <c r="AR35" s="1">
        <f t="shared" si="16"/>
        <v>0</v>
      </c>
      <c r="AS35" s="1" t="str">
        <f t="shared" si="10"/>
        <v/>
      </c>
      <c r="AT35" s="1">
        <f t="shared" si="17"/>
        <v>0</v>
      </c>
      <c r="AU35" s="1" t="str">
        <f t="shared" si="11"/>
        <v/>
      </c>
    </row>
    <row r="36" spans="1:47">
      <c r="A36" s="29">
        <v>26</v>
      </c>
      <c r="B36" s="178" t="str">
        <f>IF(①団体情報入力!C34="","",IF(C36="","",①団体情報入力!C34))</f>
        <v/>
      </c>
      <c r="C36" s="143"/>
      <c r="D36" s="52"/>
      <c r="E36" s="52"/>
      <c r="F36" s="209"/>
      <c r="G36" s="52"/>
      <c r="H36" s="53"/>
      <c r="I36" s="54"/>
      <c r="J36" s="145"/>
      <c r="K36" s="119"/>
      <c r="L36" s="54"/>
      <c r="M36" s="145"/>
      <c r="N36" s="119"/>
      <c r="O36" s="54"/>
      <c r="P36" s="145"/>
      <c r="Q36" s="206"/>
      <c r="R36" s="456"/>
      <c r="S36" s="457"/>
      <c r="T36" s="452"/>
      <c r="U36" s="453"/>
      <c r="Y36" s="58" t="str">
        <f>IF(種目情報!A27="","",種目情報!A27)</f>
        <v/>
      </c>
      <c r="Z36" s="59" t="str">
        <f>IF(種目情報!E27="","",種目情報!E27)</f>
        <v/>
      </c>
      <c r="AB36" s="5" t="str">
        <f t="shared" si="0"/>
        <v/>
      </c>
      <c r="AC36" s="5" t="str">
        <f t="shared" si="1"/>
        <v/>
      </c>
      <c r="AD36" s="5" t="str">
        <f t="shared" si="2"/>
        <v/>
      </c>
      <c r="AE36" s="5" t="str">
        <f t="shared" si="3"/>
        <v/>
      </c>
      <c r="AF36" s="5" t="str">
        <f t="shared" si="4"/>
        <v/>
      </c>
      <c r="AG36" s="8" t="str">
        <f>IF(G36="男",data_kyogisha!A27,"")</f>
        <v/>
      </c>
      <c r="AH36" s="5" t="str">
        <f t="shared" si="5"/>
        <v/>
      </c>
      <c r="AI36" s="5" t="str">
        <f t="shared" si="6"/>
        <v/>
      </c>
      <c r="AJ36" s="5" t="str">
        <f t="shared" si="7"/>
        <v/>
      </c>
      <c r="AK36" s="5" t="str">
        <f t="shared" si="8"/>
        <v/>
      </c>
      <c r="AL36" s="5" t="str">
        <f t="shared" si="9"/>
        <v/>
      </c>
      <c r="AM36" s="1" t="str">
        <f>IF(G36="女",data_kyogisha!A27,"")</f>
        <v/>
      </c>
      <c r="AN36" s="1">
        <f t="shared" si="12"/>
        <v>0</v>
      </c>
      <c r="AO36" s="1" t="str">
        <f t="shared" si="13"/>
        <v/>
      </c>
      <c r="AP36" s="1">
        <f t="shared" si="14"/>
        <v>0</v>
      </c>
      <c r="AQ36" s="1" t="str">
        <f t="shared" si="15"/>
        <v/>
      </c>
      <c r="AR36" s="1">
        <f t="shared" si="16"/>
        <v>0</v>
      </c>
      <c r="AS36" s="1" t="str">
        <f t="shared" si="10"/>
        <v/>
      </c>
      <c r="AT36" s="1">
        <f t="shared" si="17"/>
        <v>0</v>
      </c>
      <c r="AU36" s="1" t="str">
        <f t="shared" si="11"/>
        <v/>
      </c>
    </row>
    <row r="37" spans="1:47">
      <c r="A37" s="29">
        <v>27</v>
      </c>
      <c r="B37" s="178" t="str">
        <f>IF(①団体情報入力!C35="","",IF(C37="","",①団体情報入力!C35))</f>
        <v/>
      </c>
      <c r="C37" s="143"/>
      <c r="D37" s="52"/>
      <c r="E37" s="52"/>
      <c r="F37" s="209"/>
      <c r="G37" s="52"/>
      <c r="H37" s="53"/>
      <c r="I37" s="54"/>
      <c r="J37" s="145"/>
      <c r="K37" s="119"/>
      <c r="L37" s="54"/>
      <c r="M37" s="145"/>
      <c r="N37" s="119"/>
      <c r="O37" s="54"/>
      <c r="P37" s="145"/>
      <c r="Q37" s="206"/>
      <c r="R37" s="456"/>
      <c r="S37" s="457"/>
      <c r="T37" s="452"/>
      <c r="U37" s="453"/>
      <c r="Y37" s="58" t="str">
        <f>IF(種目情報!A28="","",種目情報!A28)</f>
        <v/>
      </c>
      <c r="Z37" s="59" t="str">
        <f>IF(種目情報!E28="","",種目情報!E28)</f>
        <v/>
      </c>
      <c r="AB37" s="5" t="str">
        <f t="shared" si="0"/>
        <v/>
      </c>
      <c r="AC37" s="5" t="str">
        <f t="shared" si="1"/>
        <v/>
      </c>
      <c r="AD37" s="5" t="str">
        <f t="shared" si="2"/>
        <v/>
      </c>
      <c r="AE37" s="5" t="str">
        <f t="shared" si="3"/>
        <v/>
      </c>
      <c r="AF37" s="5" t="str">
        <f t="shared" si="4"/>
        <v/>
      </c>
      <c r="AG37" s="8" t="str">
        <f>IF(G37="男",data_kyogisha!A28,"")</f>
        <v/>
      </c>
      <c r="AH37" s="5" t="str">
        <f t="shared" si="5"/>
        <v/>
      </c>
      <c r="AI37" s="5" t="str">
        <f t="shared" si="6"/>
        <v/>
      </c>
      <c r="AJ37" s="5" t="str">
        <f t="shared" si="7"/>
        <v/>
      </c>
      <c r="AK37" s="5" t="str">
        <f t="shared" si="8"/>
        <v/>
      </c>
      <c r="AL37" s="5" t="str">
        <f t="shared" si="9"/>
        <v/>
      </c>
      <c r="AM37" s="1" t="str">
        <f>IF(G37="女",data_kyogisha!A28,"")</f>
        <v/>
      </c>
      <c r="AN37" s="1">
        <f t="shared" si="12"/>
        <v>0</v>
      </c>
      <c r="AO37" s="1" t="str">
        <f t="shared" si="13"/>
        <v/>
      </c>
      <c r="AP37" s="1">
        <f t="shared" si="14"/>
        <v>0</v>
      </c>
      <c r="AQ37" s="1" t="str">
        <f t="shared" si="15"/>
        <v/>
      </c>
      <c r="AR37" s="1">
        <f t="shared" si="16"/>
        <v>0</v>
      </c>
      <c r="AS37" s="1" t="str">
        <f t="shared" si="10"/>
        <v/>
      </c>
      <c r="AT37" s="1">
        <f t="shared" si="17"/>
        <v>0</v>
      </c>
      <c r="AU37" s="1" t="str">
        <f t="shared" si="11"/>
        <v/>
      </c>
    </row>
    <row r="38" spans="1:47">
      <c r="A38" s="29">
        <v>28</v>
      </c>
      <c r="B38" s="178" t="str">
        <f>IF(①団体情報入力!C36="","",IF(C38="","",①団体情報入力!C36))</f>
        <v/>
      </c>
      <c r="C38" s="143"/>
      <c r="D38" s="52"/>
      <c r="E38" s="52"/>
      <c r="F38" s="209"/>
      <c r="G38" s="52"/>
      <c r="H38" s="53"/>
      <c r="I38" s="54"/>
      <c r="J38" s="145"/>
      <c r="K38" s="119"/>
      <c r="L38" s="54"/>
      <c r="M38" s="145"/>
      <c r="N38" s="119"/>
      <c r="O38" s="54"/>
      <c r="P38" s="145"/>
      <c r="Q38" s="206"/>
      <c r="R38" s="456"/>
      <c r="S38" s="457"/>
      <c r="T38" s="452"/>
      <c r="U38" s="453"/>
      <c r="Y38" s="58" t="str">
        <f>IF(種目情報!A29="","",種目情報!A29)</f>
        <v/>
      </c>
      <c r="Z38" s="59" t="str">
        <f>IF(種目情報!E29="","",種目情報!E29)</f>
        <v/>
      </c>
      <c r="AB38" s="5" t="str">
        <f t="shared" si="0"/>
        <v/>
      </c>
      <c r="AC38" s="5" t="str">
        <f t="shared" si="1"/>
        <v/>
      </c>
      <c r="AD38" s="5" t="str">
        <f t="shared" si="2"/>
        <v/>
      </c>
      <c r="AE38" s="5" t="str">
        <f t="shared" si="3"/>
        <v/>
      </c>
      <c r="AF38" s="5" t="str">
        <f t="shared" si="4"/>
        <v/>
      </c>
      <c r="AG38" s="8" t="str">
        <f>IF(G38="男",data_kyogisha!A29,"")</f>
        <v/>
      </c>
      <c r="AH38" s="5" t="str">
        <f t="shared" si="5"/>
        <v/>
      </c>
      <c r="AI38" s="5" t="str">
        <f t="shared" si="6"/>
        <v/>
      </c>
      <c r="AJ38" s="5" t="str">
        <f t="shared" si="7"/>
        <v/>
      </c>
      <c r="AK38" s="5" t="str">
        <f t="shared" si="8"/>
        <v/>
      </c>
      <c r="AL38" s="5" t="str">
        <f t="shared" si="9"/>
        <v/>
      </c>
      <c r="AM38" s="1" t="str">
        <f>IF(G38="女",data_kyogisha!A29,"")</f>
        <v/>
      </c>
      <c r="AN38" s="1">
        <f t="shared" si="12"/>
        <v>0</v>
      </c>
      <c r="AO38" s="1" t="str">
        <f t="shared" si="13"/>
        <v/>
      </c>
      <c r="AP38" s="1">
        <f t="shared" si="14"/>
        <v>0</v>
      </c>
      <c r="AQ38" s="1" t="str">
        <f t="shared" si="15"/>
        <v/>
      </c>
      <c r="AR38" s="1">
        <f t="shared" si="16"/>
        <v>0</v>
      </c>
      <c r="AS38" s="1" t="str">
        <f t="shared" si="10"/>
        <v/>
      </c>
      <c r="AT38" s="1">
        <f t="shared" si="17"/>
        <v>0</v>
      </c>
      <c r="AU38" s="1" t="str">
        <f t="shared" si="11"/>
        <v/>
      </c>
    </row>
    <row r="39" spans="1:47">
      <c r="A39" s="29">
        <v>29</v>
      </c>
      <c r="B39" s="178" t="str">
        <f>IF(①団体情報入力!C37="","",IF(C39="","",①団体情報入力!C37))</f>
        <v/>
      </c>
      <c r="C39" s="143"/>
      <c r="D39" s="52"/>
      <c r="E39" s="52"/>
      <c r="F39" s="209"/>
      <c r="G39" s="52"/>
      <c r="H39" s="53"/>
      <c r="I39" s="54"/>
      <c r="J39" s="145"/>
      <c r="K39" s="119"/>
      <c r="L39" s="54"/>
      <c r="M39" s="145"/>
      <c r="N39" s="119"/>
      <c r="O39" s="54"/>
      <c r="P39" s="145"/>
      <c r="Q39" s="206"/>
      <c r="R39" s="456"/>
      <c r="S39" s="457"/>
      <c r="T39" s="452"/>
      <c r="U39" s="453"/>
      <c r="Y39" s="58" t="str">
        <f>IF(種目情報!A30="","",種目情報!A30)</f>
        <v/>
      </c>
      <c r="Z39" s="59" t="str">
        <f>IF(種目情報!E30="","",種目情報!E30)</f>
        <v/>
      </c>
      <c r="AB39" s="5" t="str">
        <f t="shared" si="0"/>
        <v/>
      </c>
      <c r="AC39" s="5" t="str">
        <f t="shared" si="1"/>
        <v/>
      </c>
      <c r="AD39" s="5" t="str">
        <f t="shared" si="2"/>
        <v/>
      </c>
      <c r="AE39" s="5" t="str">
        <f t="shared" si="3"/>
        <v/>
      </c>
      <c r="AF39" s="5" t="str">
        <f t="shared" si="4"/>
        <v/>
      </c>
      <c r="AG39" s="8" t="str">
        <f>IF(G39="男",data_kyogisha!A30,"")</f>
        <v/>
      </c>
      <c r="AH39" s="5" t="str">
        <f t="shared" si="5"/>
        <v/>
      </c>
      <c r="AI39" s="5" t="str">
        <f t="shared" si="6"/>
        <v/>
      </c>
      <c r="AJ39" s="5" t="str">
        <f t="shared" si="7"/>
        <v/>
      </c>
      <c r="AK39" s="5" t="str">
        <f t="shared" si="8"/>
        <v/>
      </c>
      <c r="AL39" s="5" t="str">
        <f t="shared" si="9"/>
        <v/>
      </c>
      <c r="AM39" s="1" t="str">
        <f>IF(G39="女",data_kyogisha!A30,"")</f>
        <v/>
      </c>
      <c r="AN39" s="1">
        <f t="shared" si="12"/>
        <v>0</v>
      </c>
      <c r="AO39" s="1" t="str">
        <f t="shared" si="13"/>
        <v/>
      </c>
      <c r="AP39" s="1">
        <f t="shared" si="14"/>
        <v>0</v>
      </c>
      <c r="AQ39" s="1" t="str">
        <f t="shared" si="15"/>
        <v/>
      </c>
      <c r="AR39" s="1">
        <f t="shared" si="16"/>
        <v>0</v>
      </c>
      <c r="AS39" s="1" t="str">
        <f t="shared" si="10"/>
        <v/>
      </c>
      <c r="AT39" s="1">
        <f t="shared" si="17"/>
        <v>0</v>
      </c>
      <c r="AU39" s="1" t="str">
        <f t="shared" si="11"/>
        <v/>
      </c>
    </row>
    <row r="40" spans="1:47">
      <c r="A40" s="29">
        <v>30</v>
      </c>
      <c r="B40" s="178" t="str">
        <f>IF(①団体情報入力!C38="","",IF(C40="","",①団体情報入力!C38))</f>
        <v/>
      </c>
      <c r="C40" s="143"/>
      <c r="D40" s="52"/>
      <c r="E40" s="52"/>
      <c r="F40" s="209"/>
      <c r="G40" s="52"/>
      <c r="H40" s="53"/>
      <c r="I40" s="54"/>
      <c r="J40" s="145"/>
      <c r="K40" s="119"/>
      <c r="L40" s="54"/>
      <c r="M40" s="145"/>
      <c r="N40" s="119"/>
      <c r="O40" s="54"/>
      <c r="P40" s="145"/>
      <c r="Q40" s="206"/>
      <c r="R40" s="456"/>
      <c r="S40" s="457"/>
      <c r="T40" s="452"/>
      <c r="U40" s="453"/>
      <c r="Y40" s="58" t="str">
        <f>IF(種目情報!A31="","",種目情報!A31)</f>
        <v/>
      </c>
      <c r="Z40" s="59" t="str">
        <f>IF(種目情報!E31="","",種目情報!E31)</f>
        <v/>
      </c>
      <c r="AB40" s="5" t="str">
        <f t="shared" si="0"/>
        <v/>
      </c>
      <c r="AC40" s="5" t="str">
        <f t="shared" si="1"/>
        <v/>
      </c>
      <c r="AD40" s="5" t="str">
        <f t="shared" si="2"/>
        <v/>
      </c>
      <c r="AE40" s="5" t="str">
        <f t="shared" si="3"/>
        <v/>
      </c>
      <c r="AF40" s="5" t="str">
        <f t="shared" si="4"/>
        <v/>
      </c>
      <c r="AG40" s="8" t="str">
        <f>IF(G40="男",data_kyogisha!A31,"")</f>
        <v/>
      </c>
      <c r="AH40" s="5" t="str">
        <f t="shared" si="5"/>
        <v/>
      </c>
      <c r="AI40" s="5" t="str">
        <f t="shared" si="6"/>
        <v/>
      </c>
      <c r="AJ40" s="5" t="str">
        <f t="shared" si="7"/>
        <v/>
      </c>
      <c r="AK40" s="5" t="str">
        <f t="shared" si="8"/>
        <v/>
      </c>
      <c r="AL40" s="5" t="str">
        <f t="shared" si="9"/>
        <v/>
      </c>
      <c r="AM40" s="1" t="str">
        <f>IF(G40="女",data_kyogisha!A31,"")</f>
        <v/>
      </c>
      <c r="AN40" s="1">
        <f t="shared" si="12"/>
        <v>0</v>
      </c>
      <c r="AO40" s="1" t="str">
        <f t="shared" si="13"/>
        <v/>
      </c>
      <c r="AP40" s="1">
        <f t="shared" si="14"/>
        <v>0</v>
      </c>
      <c r="AQ40" s="1" t="str">
        <f t="shared" si="15"/>
        <v/>
      </c>
      <c r="AR40" s="1">
        <f t="shared" si="16"/>
        <v>0</v>
      </c>
      <c r="AS40" s="1" t="str">
        <f t="shared" si="10"/>
        <v/>
      </c>
      <c r="AT40" s="1">
        <f t="shared" si="17"/>
        <v>0</v>
      </c>
      <c r="AU40" s="1" t="str">
        <f t="shared" si="11"/>
        <v/>
      </c>
    </row>
    <row r="41" spans="1:47">
      <c r="A41" s="29">
        <v>31</v>
      </c>
      <c r="B41" s="178" t="str">
        <f>IF(①団体情報入力!C39="","",IF(C41="","",①団体情報入力!C39))</f>
        <v/>
      </c>
      <c r="C41" s="143"/>
      <c r="D41" s="52"/>
      <c r="E41" s="52"/>
      <c r="F41" s="209"/>
      <c r="G41" s="52"/>
      <c r="H41" s="53"/>
      <c r="I41" s="54"/>
      <c r="J41" s="145"/>
      <c r="K41" s="119"/>
      <c r="L41" s="54"/>
      <c r="M41" s="145"/>
      <c r="N41" s="119"/>
      <c r="O41" s="54"/>
      <c r="P41" s="145"/>
      <c r="Q41" s="206"/>
      <c r="R41" s="456"/>
      <c r="S41" s="457"/>
      <c r="T41" s="452"/>
      <c r="U41" s="453"/>
      <c r="Y41" s="58" t="str">
        <f>IF(種目情報!A32="","",種目情報!A32)</f>
        <v/>
      </c>
      <c r="Z41" s="59" t="str">
        <f>IF(種目情報!E32="","",種目情報!E32)</f>
        <v/>
      </c>
      <c r="AB41" s="5" t="str">
        <f t="shared" si="0"/>
        <v/>
      </c>
      <c r="AC41" s="5" t="str">
        <f t="shared" si="1"/>
        <v/>
      </c>
      <c r="AD41" s="5" t="str">
        <f t="shared" si="2"/>
        <v/>
      </c>
      <c r="AE41" s="5" t="str">
        <f t="shared" si="3"/>
        <v/>
      </c>
      <c r="AF41" s="5" t="str">
        <f t="shared" si="4"/>
        <v/>
      </c>
      <c r="AG41" s="8" t="str">
        <f>IF(G41="男",data_kyogisha!A32,"")</f>
        <v/>
      </c>
      <c r="AH41" s="5" t="str">
        <f t="shared" si="5"/>
        <v/>
      </c>
      <c r="AI41" s="5" t="str">
        <f t="shared" si="6"/>
        <v/>
      </c>
      <c r="AJ41" s="5" t="str">
        <f t="shared" si="7"/>
        <v/>
      </c>
      <c r="AK41" s="5" t="str">
        <f t="shared" si="8"/>
        <v/>
      </c>
      <c r="AL41" s="5" t="str">
        <f t="shared" si="9"/>
        <v/>
      </c>
      <c r="AM41" s="1" t="str">
        <f>IF(G41="女",data_kyogisha!A32,"")</f>
        <v/>
      </c>
      <c r="AN41" s="1">
        <f t="shared" si="12"/>
        <v>0</v>
      </c>
      <c r="AO41" s="1" t="str">
        <f t="shared" si="13"/>
        <v/>
      </c>
      <c r="AP41" s="1">
        <f t="shared" si="14"/>
        <v>0</v>
      </c>
      <c r="AQ41" s="1" t="str">
        <f t="shared" si="15"/>
        <v/>
      </c>
      <c r="AR41" s="1">
        <f t="shared" si="16"/>
        <v>0</v>
      </c>
      <c r="AS41" s="1" t="str">
        <f t="shared" si="10"/>
        <v/>
      </c>
      <c r="AT41" s="1">
        <f t="shared" si="17"/>
        <v>0</v>
      </c>
      <c r="AU41" s="1" t="str">
        <f t="shared" si="11"/>
        <v/>
      </c>
    </row>
    <row r="42" spans="1:47">
      <c r="A42" s="29">
        <v>32</v>
      </c>
      <c r="B42" s="178" t="str">
        <f>IF(①団体情報入力!C40="","",IF(C42="","",①団体情報入力!C40))</f>
        <v/>
      </c>
      <c r="C42" s="143"/>
      <c r="D42" s="52"/>
      <c r="E42" s="52"/>
      <c r="F42" s="209"/>
      <c r="G42" s="52"/>
      <c r="H42" s="53"/>
      <c r="I42" s="54"/>
      <c r="J42" s="145"/>
      <c r="K42" s="119"/>
      <c r="L42" s="54"/>
      <c r="M42" s="145"/>
      <c r="N42" s="119"/>
      <c r="O42" s="54"/>
      <c r="P42" s="145"/>
      <c r="Q42" s="206"/>
      <c r="R42" s="456"/>
      <c r="S42" s="457"/>
      <c r="T42" s="452"/>
      <c r="U42" s="453"/>
      <c r="Y42" s="58" t="str">
        <f>IF(種目情報!A33="","",種目情報!A33)</f>
        <v/>
      </c>
      <c r="Z42" s="59" t="str">
        <f>IF(種目情報!E33="","",種目情報!E33)</f>
        <v/>
      </c>
      <c r="AB42" s="5" t="str">
        <f t="shared" si="0"/>
        <v/>
      </c>
      <c r="AC42" s="5" t="str">
        <f t="shared" si="1"/>
        <v/>
      </c>
      <c r="AD42" s="5" t="str">
        <f t="shared" si="2"/>
        <v/>
      </c>
      <c r="AE42" s="5" t="str">
        <f t="shared" si="3"/>
        <v/>
      </c>
      <c r="AF42" s="5" t="str">
        <f t="shared" si="4"/>
        <v/>
      </c>
      <c r="AG42" s="8" t="str">
        <f>IF(G42="男",data_kyogisha!A33,"")</f>
        <v/>
      </c>
      <c r="AH42" s="5" t="str">
        <f t="shared" si="5"/>
        <v/>
      </c>
      <c r="AI42" s="5" t="str">
        <f t="shared" si="6"/>
        <v/>
      </c>
      <c r="AJ42" s="5" t="str">
        <f t="shared" si="7"/>
        <v/>
      </c>
      <c r="AK42" s="5" t="str">
        <f t="shared" si="8"/>
        <v/>
      </c>
      <c r="AL42" s="5" t="str">
        <f t="shared" si="9"/>
        <v/>
      </c>
      <c r="AM42" s="1" t="str">
        <f>IF(G42="女",data_kyogisha!A33,"")</f>
        <v/>
      </c>
      <c r="AN42" s="1">
        <f t="shared" si="12"/>
        <v>0</v>
      </c>
      <c r="AO42" s="1" t="str">
        <f t="shared" si="13"/>
        <v/>
      </c>
      <c r="AP42" s="1">
        <f t="shared" si="14"/>
        <v>0</v>
      </c>
      <c r="AQ42" s="1" t="str">
        <f t="shared" si="15"/>
        <v/>
      </c>
      <c r="AR42" s="1">
        <f t="shared" si="16"/>
        <v>0</v>
      </c>
      <c r="AS42" s="1" t="str">
        <f t="shared" si="10"/>
        <v/>
      </c>
      <c r="AT42" s="1">
        <f t="shared" si="17"/>
        <v>0</v>
      </c>
      <c r="AU42" s="1" t="str">
        <f t="shared" si="11"/>
        <v/>
      </c>
    </row>
    <row r="43" spans="1:47">
      <c r="A43" s="29">
        <v>33</v>
      </c>
      <c r="B43" s="178" t="str">
        <f>IF(①団体情報入力!C41="","",IF(C43="","",①団体情報入力!C41))</f>
        <v/>
      </c>
      <c r="C43" s="143"/>
      <c r="D43" s="52"/>
      <c r="E43" s="52"/>
      <c r="F43" s="209"/>
      <c r="G43" s="52"/>
      <c r="H43" s="53"/>
      <c r="I43" s="54"/>
      <c r="J43" s="145"/>
      <c r="K43" s="119"/>
      <c r="L43" s="54"/>
      <c r="M43" s="145"/>
      <c r="N43" s="119"/>
      <c r="O43" s="54"/>
      <c r="P43" s="145"/>
      <c r="Q43" s="206"/>
      <c r="R43" s="456"/>
      <c r="S43" s="457"/>
      <c r="T43" s="452"/>
      <c r="U43" s="453"/>
      <c r="Z43" s="2"/>
      <c r="AB43" s="5" t="str">
        <f t="shared" ref="AB43:AB74" si="18">IF(G43="男",C43,"")</f>
        <v/>
      </c>
      <c r="AC43" s="5" t="str">
        <f t="shared" ref="AC43:AC74" si="19">IF(G43="男",D43,"")</f>
        <v/>
      </c>
      <c r="AD43" s="5" t="str">
        <f t="shared" ref="AD43:AD74" si="20">IF(G43="男",E43,"")</f>
        <v/>
      </c>
      <c r="AE43" s="5" t="str">
        <f t="shared" ref="AE43:AE74" si="21">IF(G43="男",G43,"")</f>
        <v/>
      </c>
      <c r="AF43" s="5" t="str">
        <f t="shared" ref="AF43:AF74" si="22">IF(G43="男",IF(H43="","",H43),"")</f>
        <v/>
      </c>
      <c r="AG43" s="8" t="str">
        <f>IF(G43="男",data_kyogisha!A34,"")</f>
        <v/>
      </c>
      <c r="AH43" s="5" t="str">
        <f t="shared" ref="AH43:AH74" si="23">IF(G43="女",C43,"")</f>
        <v/>
      </c>
      <c r="AI43" s="5" t="str">
        <f t="shared" ref="AI43:AI74" si="24">IF(G43="女",D43,"")</f>
        <v/>
      </c>
      <c r="AJ43" s="5" t="str">
        <f t="shared" ref="AJ43:AJ74" si="25">IF(G43="女",E43,"")</f>
        <v/>
      </c>
      <c r="AK43" s="5" t="str">
        <f t="shared" ref="AK43:AK74" si="26">IF(G43="女",G43,"")</f>
        <v/>
      </c>
      <c r="AL43" s="5" t="str">
        <f t="shared" ref="AL43:AL74" si="27">IF(G43="女",IF(H43="","",H43),"")</f>
        <v/>
      </c>
      <c r="AM43" s="1" t="str">
        <f>IF(G43="女",data_kyogisha!A34,"")</f>
        <v/>
      </c>
      <c r="AN43" s="1">
        <f t="shared" si="12"/>
        <v>0</v>
      </c>
      <c r="AO43" s="1" t="str">
        <f t="shared" si="13"/>
        <v/>
      </c>
      <c r="AP43" s="1">
        <f t="shared" si="14"/>
        <v>0</v>
      </c>
      <c r="AQ43" s="1" t="str">
        <f t="shared" si="15"/>
        <v/>
      </c>
      <c r="AR43" s="1">
        <f t="shared" si="16"/>
        <v>0</v>
      </c>
      <c r="AS43" s="1" t="str">
        <f t="shared" ref="AS43:AS74" si="28">IF(AND($G43="女",$R43="○"),$C43,"")</f>
        <v/>
      </c>
      <c r="AT43" s="1">
        <f t="shared" si="17"/>
        <v>0</v>
      </c>
      <c r="AU43" s="1" t="str">
        <f t="shared" ref="AU43:AU74" si="29">IF(AND($G43="女",$T43="○"),$C43,"")</f>
        <v/>
      </c>
    </row>
    <row r="44" spans="1:47">
      <c r="A44" s="29">
        <v>34</v>
      </c>
      <c r="B44" s="178" t="str">
        <f>IF(①団体情報入力!C42="","",IF(C44="","",①団体情報入力!C42))</f>
        <v/>
      </c>
      <c r="C44" s="143"/>
      <c r="D44" s="52"/>
      <c r="E44" s="52"/>
      <c r="F44" s="209"/>
      <c r="G44" s="52"/>
      <c r="H44" s="53"/>
      <c r="I44" s="54"/>
      <c r="J44" s="145"/>
      <c r="K44" s="119"/>
      <c r="L44" s="54"/>
      <c r="M44" s="145"/>
      <c r="N44" s="119"/>
      <c r="O44" s="54"/>
      <c r="P44" s="145"/>
      <c r="Q44" s="206"/>
      <c r="R44" s="456"/>
      <c r="S44" s="457"/>
      <c r="T44" s="452"/>
      <c r="U44" s="453"/>
      <c r="Z44" s="2"/>
      <c r="AB44" s="5" t="str">
        <f t="shared" si="18"/>
        <v/>
      </c>
      <c r="AC44" s="5" t="str">
        <f t="shared" si="19"/>
        <v/>
      </c>
      <c r="AD44" s="5" t="str">
        <f t="shared" si="20"/>
        <v/>
      </c>
      <c r="AE44" s="5" t="str">
        <f t="shared" si="21"/>
        <v/>
      </c>
      <c r="AF44" s="5" t="str">
        <f t="shared" si="22"/>
        <v/>
      </c>
      <c r="AG44" s="8" t="str">
        <f>IF(G44="男",data_kyogisha!A35,"")</f>
        <v/>
      </c>
      <c r="AH44" s="5" t="str">
        <f t="shared" si="23"/>
        <v/>
      </c>
      <c r="AI44" s="5" t="str">
        <f t="shared" si="24"/>
        <v/>
      </c>
      <c r="AJ44" s="5" t="str">
        <f t="shared" si="25"/>
        <v/>
      </c>
      <c r="AK44" s="5" t="str">
        <f t="shared" si="26"/>
        <v/>
      </c>
      <c r="AL44" s="5" t="str">
        <f t="shared" si="27"/>
        <v/>
      </c>
      <c r="AM44" s="1" t="str">
        <f>IF(G44="女",data_kyogisha!A35,"")</f>
        <v/>
      </c>
      <c r="AN44" s="1">
        <f t="shared" ref="AN44:AN75" si="30">IF(AND(G44="男",R44="○"),AN43+1,AN43)</f>
        <v>0</v>
      </c>
      <c r="AO44" s="1" t="str">
        <f t="shared" ref="AO44:AO75" si="31">IF(AND(G44="男",R44="○"),C44,"")</f>
        <v/>
      </c>
      <c r="AP44" s="1">
        <f t="shared" ref="AP44:AP75" si="32">IF(AND(G44="男",T44="○"),AP43+1,AP43)</f>
        <v>0</v>
      </c>
      <c r="AQ44" s="1" t="str">
        <f t="shared" ref="AQ44:AQ75" si="33">IF(AND(G44="男",T44="○"),C44,"")</f>
        <v/>
      </c>
      <c r="AR44" s="1">
        <f t="shared" ref="AR44:AR75" si="34">IF(AND(G44="女",R44="○"),AR43+1,AR43)</f>
        <v>0</v>
      </c>
      <c r="AS44" s="1" t="str">
        <f t="shared" si="28"/>
        <v/>
      </c>
      <c r="AT44" s="1">
        <f t="shared" ref="AT44:AT75" si="35">IF(AND(G44="女",T44="○"),AT43+1,AT43)</f>
        <v>0</v>
      </c>
      <c r="AU44" s="1" t="str">
        <f t="shared" si="29"/>
        <v/>
      </c>
    </row>
    <row r="45" spans="1:47">
      <c r="A45" s="29">
        <v>35</v>
      </c>
      <c r="B45" s="178" t="str">
        <f>IF(①団体情報入力!C43="","",IF(C45="","",①団体情報入力!C43))</f>
        <v/>
      </c>
      <c r="C45" s="143"/>
      <c r="D45" s="52"/>
      <c r="E45" s="52"/>
      <c r="F45" s="209"/>
      <c r="G45" s="52"/>
      <c r="H45" s="53"/>
      <c r="I45" s="54"/>
      <c r="J45" s="145"/>
      <c r="K45" s="119"/>
      <c r="L45" s="54"/>
      <c r="M45" s="145"/>
      <c r="N45" s="119"/>
      <c r="O45" s="54"/>
      <c r="P45" s="145"/>
      <c r="Q45" s="206"/>
      <c r="R45" s="456"/>
      <c r="S45" s="457"/>
      <c r="T45" s="452"/>
      <c r="U45" s="453"/>
      <c r="Z45" s="2"/>
      <c r="AB45" s="5" t="str">
        <f t="shared" si="18"/>
        <v/>
      </c>
      <c r="AC45" s="5" t="str">
        <f t="shared" si="19"/>
        <v/>
      </c>
      <c r="AD45" s="5" t="str">
        <f t="shared" si="20"/>
        <v/>
      </c>
      <c r="AE45" s="5" t="str">
        <f t="shared" si="21"/>
        <v/>
      </c>
      <c r="AF45" s="5" t="str">
        <f t="shared" si="22"/>
        <v/>
      </c>
      <c r="AG45" s="8" t="str">
        <f>IF(G45="男",data_kyogisha!A36,"")</f>
        <v/>
      </c>
      <c r="AH45" s="5" t="str">
        <f t="shared" si="23"/>
        <v/>
      </c>
      <c r="AI45" s="5" t="str">
        <f t="shared" si="24"/>
        <v/>
      </c>
      <c r="AJ45" s="5" t="str">
        <f t="shared" si="25"/>
        <v/>
      </c>
      <c r="AK45" s="5" t="str">
        <f t="shared" si="26"/>
        <v/>
      </c>
      <c r="AL45" s="5" t="str">
        <f t="shared" si="27"/>
        <v/>
      </c>
      <c r="AM45" s="1" t="str">
        <f>IF(G45="女",data_kyogisha!A36,"")</f>
        <v/>
      </c>
      <c r="AN45" s="1">
        <f t="shared" si="30"/>
        <v>0</v>
      </c>
      <c r="AO45" s="1" t="str">
        <f t="shared" si="31"/>
        <v/>
      </c>
      <c r="AP45" s="1">
        <f t="shared" si="32"/>
        <v>0</v>
      </c>
      <c r="AQ45" s="1" t="str">
        <f t="shared" si="33"/>
        <v/>
      </c>
      <c r="AR45" s="1">
        <f t="shared" si="34"/>
        <v>0</v>
      </c>
      <c r="AS45" s="1" t="str">
        <f t="shared" si="28"/>
        <v/>
      </c>
      <c r="AT45" s="1">
        <f t="shared" si="35"/>
        <v>0</v>
      </c>
      <c r="AU45" s="1" t="str">
        <f t="shared" si="29"/>
        <v/>
      </c>
    </row>
    <row r="46" spans="1:47">
      <c r="A46" s="29">
        <v>36</v>
      </c>
      <c r="B46" s="178" t="str">
        <f>IF(①団体情報入力!C44="","",IF(C46="","",①団体情報入力!C44))</f>
        <v/>
      </c>
      <c r="C46" s="143"/>
      <c r="D46" s="52"/>
      <c r="E46" s="52"/>
      <c r="F46" s="209"/>
      <c r="G46" s="52"/>
      <c r="H46" s="53"/>
      <c r="I46" s="54"/>
      <c r="J46" s="145"/>
      <c r="K46" s="119"/>
      <c r="L46" s="54"/>
      <c r="M46" s="145"/>
      <c r="N46" s="119"/>
      <c r="O46" s="54"/>
      <c r="P46" s="145"/>
      <c r="Q46" s="206"/>
      <c r="R46" s="456"/>
      <c r="S46" s="457"/>
      <c r="T46" s="452"/>
      <c r="U46" s="453"/>
      <c r="Z46" s="2"/>
      <c r="AB46" s="5" t="str">
        <f t="shared" si="18"/>
        <v/>
      </c>
      <c r="AC46" s="5" t="str">
        <f t="shared" si="19"/>
        <v/>
      </c>
      <c r="AD46" s="5" t="str">
        <f t="shared" si="20"/>
        <v/>
      </c>
      <c r="AE46" s="5" t="str">
        <f t="shared" si="21"/>
        <v/>
      </c>
      <c r="AF46" s="5" t="str">
        <f t="shared" si="22"/>
        <v/>
      </c>
      <c r="AG46" s="8" t="str">
        <f>IF(G46="男",data_kyogisha!A37,"")</f>
        <v/>
      </c>
      <c r="AH46" s="5" t="str">
        <f t="shared" si="23"/>
        <v/>
      </c>
      <c r="AI46" s="5" t="str">
        <f t="shared" si="24"/>
        <v/>
      </c>
      <c r="AJ46" s="5" t="str">
        <f t="shared" si="25"/>
        <v/>
      </c>
      <c r="AK46" s="5" t="str">
        <f t="shared" si="26"/>
        <v/>
      </c>
      <c r="AL46" s="5" t="str">
        <f t="shared" si="27"/>
        <v/>
      </c>
      <c r="AM46" s="1" t="str">
        <f>IF(G46="女",data_kyogisha!A37,"")</f>
        <v/>
      </c>
      <c r="AN46" s="1">
        <f t="shared" si="30"/>
        <v>0</v>
      </c>
      <c r="AO46" s="1" t="str">
        <f t="shared" si="31"/>
        <v/>
      </c>
      <c r="AP46" s="1">
        <f t="shared" si="32"/>
        <v>0</v>
      </c>
      <c r="AQ46" s="1" t="str">
        <f t="shared" si="33"/>
        <v/>
      </c>
      <c r="AR46" s="1">
        <f t="shared" si="34"/>
        <v>0</v>
      </c>
      <c r="AS46" s="1" t="str">
        <f t="shared" si="28"/>
        <v/>
      </c>
      <c r="AT46" s="1">
        <f t="shared" si="35"/>
        <v>0</v>
      </c>
      <c r="AU46" s="1" t="str">
        <f t="shared" si="29"/>
        <v/>
      </c>
    </row>
    <row r="47" spans="1:47">
      <c r="A47" s="29">
        <v>37</v>
      </c>
      <c r="B47" s="178" t="str">
        <f>IF(①団体情報入力!C45="","",IF(C47="","",①団体情報入力!C45))</f>
        <v/>
      </c>
      <c r="C47" s="143"/>
      <c r="D47" s="52"/>
      <c r="E47" s="52"/>
      <c r="F47" s="209"/>
      <c r="G47" s="52"/>
      <c r="H47" s="53"/>
      <c r="I47" s="54"/>
      <c r="J47" s="145"/>
      <c r="K47" s="119"/>
      <c r="L47" s="54"/>
      <c r="M47" s="145"/>
      <c r="N47" s="119"/>
      <c r="O47" s="54"/>
      <c r="P47" s="145"/>
      <c r="Q47" s="206"/>
      <c r="R47" s="456"/>
      <c r="S47" s="457"/>
      <c r="T47" s="452"/>
      <c r="U47" s="453"/>
      <c r="Z47" s="2"/>
      <c r="AB47" s="5" t="str">
        <f t="shared" si="18"/>
        <v/>
      </c>
      <c r="AC47" s="5" t="str">
        <f t="shared" si="19"/>
        <v/>
      </c>
      <c r="AD47" s="5" t="str">
        <f t="shared" si="20"/>
        <v/>
      </c>
      <c r="AE47" s="5" t="str">
        <f t="shared" si="21"/>
        <v/>
      </c>
      <c r="AF47" s="5" t="str">
        <f t="shared" si="22"/>
        <v/>
      </c>
      <c r="AG47" s="8" t="str">
        <f>IF(G47="男",data_kyogisha!A38,"")</f>
        <v/>
      </c>
      <c r="AH47" s="5" t="str">
        <f t="shared" si="23"/>
        <v/>
      </c>
      <c r="AI47" s="5" t="str">
        <f t="shared" si="24"/>
        <v/>
      </c>
      <c r="AJ47" s="5" t="str">
        <f t="shared" si="25"/>
        <v/>
      </c>
      <c r="AK47" s="5" t="str">
        <f t="shared" si="26"/>
        <v/>
      </c>
      <c r="AL47" s="5" t="str">
        <f t="shared" si="27"/>
        <v/>
      </c>
      <c r="AM47" s="1" t="str">
        <f>IF(G47="女",data_kyogisha!A38,"")</f>
        <v/>
      </c>
      <c r="AN47" s="1">
        <f t="shared" si="30"/>
        <v>0</v>
      </c>
      <c r="AO47" s="1" t="str">
        <f t="shared" si="31"/>
        <v/>
      </c>
      <c r="AP47" s="1">
        <f t="shared" si="32"/>
        <v>0</v>
      </c>
      <c r="AQ47" s="1" t="str">
        <f t="shared" si="33"/>
        <v/>
      </c>
      <c r="AR47" s="1">
        <f t="shared" si="34"/>
        <v>0</v>
      </c>
      <c r="AS47" s="1" t="str">
        <f t="shared" si="28"/>
        <v/>
      </c>
      <c r="AT47" s="1">
        <f t="shared" si="35"/>
        <v>0</v>
      </c>
      <c r="AU47" s="1" t="str">
        <f t="shared" si="29"/>
        <v/>
      </c>
    </row>
    <row r="48" spans="1:47">
      <c r="A48" s="29">
        <v>38</v>
      </c>
      <c r="B48" s="178" t="str">
        <f>IF(①団体情報入力!C46="","",IF(C48="","",①団体情報入力!C46))</f>
        <v/>
      </c>
      <c r="C48" s="143"/>
      <c r="D48" s="52"/>
      <c r="E48" s="52"/>
      <c r="F48" s="209"/>
      <c r="G48" s="52"/>
      <c r="H48" s="53"/>
      <c r="I48" s="54"/>
      <c r="J48" s="145"/>
      <c r="K48" s="119"/>
      <c r="L48" s="54"/>
      <c r="M48" s="145"/>
      <c r="N48" s="119"/>
      <c r="O48" s="54"/>
      <c r="P48" s="145"/>
      <c r="Q48" s="206"/>
      <c r="R48" s="456"/>
      <c r="S48" s="457"/>
      <c r="T48" s="452"/>
      <c r="U48" s="453"/>
      <c r="Z48" s="2"/>
      <c r="AB48" s="5" t="str">
        <f t="shared" si="18"/>
        <v/>
      </c>
      <c r="AC48" s="5" t="str">
        <f t="shared" si="19"/>
        <v/>
      </c>
      <c r="AD48" s="5" t="str">
        <f t="shared" si="20"/>
        <v/>
      </c>
      <c r="AE48" s="5" t="str">
        <f t="shared" si="21"/>
        <v/>
      </c>
      <c r="AF48" s="5" t="str">
        <f t="shared" si="22"/>
        <v/>
      </c>
      <c r="AG48" s="8" t="str">
        <f>IF(G48="男",data_kyogisha!A39,"")</f>
        <v/>
      </c>
      <c r="AH48" s="5" t="str">
        <f t="shared" si="23"/>
        <v/>
      </c>
      <c r="AI48" s="5" t="str">
        <f t="shared" si="24"/>
        <v/>
      </c>
      <c r="AJ48" s="5" t="str">
        <f t="shared" si="25"/>
        <v/>
      </c>
      <c r="AK48" s="5" t="str">
        <f t="shared" si="26"/>
        <v/>
      </c>
      <c r="AL48" s="5" t="str">
        <f t="shared" si="27"/>
        <v/>
      </c>
      <c r="AM48" s="1" t="str">
        <f>IF(G48="女",data_kyogisha!A39,"")</f>
        <v/>
      </c>
      <c r="AN48" s="1">
        <f t="shared" si="30"/>
        <v>0</v>
      </c>
      <c r="AO48" s="1" t="str">
        <f t="shared" si="31"/>
        <v/>
      </c>
      <c r="AP48" s="1">
        <f t="shared" si="32"/>
        <v>0</v>
      </c>
      <c r="AQ48" s="1" t="str">
        <f t="shared" si="33"/>
        <v/>
      </c>
      <c r="AR48" s="1">
        <f t="shared" si="34"/>
        <v>0</v>
      </c>
      <c r="AS48" s="1" t="str">
        <f t="shared" si="28"/>
        <v/>
      </c>
      <c r="AT48" s="1">
        <f t="shared" si="35"/>
        <v>0</v>
      </c>
      <c r="AU48" s="1" t="str">
        <f t="shared" si="29"/>
        <v/>
      </c>
    </row>
    <row r="49" spans="1:47">
      <c r="A49" s="29">
        <v>39</v>
      </c>
      <c r="B49" s="178" t="str">
        <f>IF(①団体情報入力!C47="","",IF(C49="","",①団体情報入力!C47))</f>
        <v/>
      </c>
      <c r="C49" s="143"/>
      <c r="D49" s="52"/>
      <c r="E49" s="52"/>
      <c r="F49" s="209"/>
      <c r="G49" s="52"/>
      <c r="H49" s="53"/>
      <c r="I49" s="54"/>
      <c r="J49" s="145"/>
      <c r="K49" s="119"/>
      <c r="L49" s="54"/>
      <c r="M49" s="145"/>
      <c r="N49" s="119"/>
      <c r="O49" s="54"/>
      <c r="P49" s="145"/>
      <c r="Q49" s="206"/>
      <c r="R49" s="456"/>
      <c r="S49" s="457"/>
      <c r="T49" s="452"/>
      <c r="U49" s="453"/>
      <c r="Z49" s="2"/>
      <c r="AB49" s="5" t="str">
        <f t="shared" si="18"/>
        <v/>
      </c>
      <c r="AC49" s="5" t="str">
        <f t="shared" si="19"/>
        <v/>
      </c>
      <c r="AD49" s="5" t="str">
        <f t="shared" si="20"/>
        <v/>
      </c>
      <c r="AE49" s="5" t="str">
        <f t="shared" si="21"/>
        <v/>
      </c>
      <c r="AF49" s="5" t="str">
        <f t="shared" si="22"/>
        <v/>
      </c>
      <c r="AG49" s="8" t="str">
        <f>IF(G49="男",data_kyogisha!A40,"")</f>
        <v/>
      </c>
      <c r="AH49" s="5" t="str">
        <f t="shared" si="23"/>
        <v/>
      </c>
      <c r="AI49" s="5" t="str">
        <f t="shared" si="24"/>
        <v/>
      </c>
      <c r="AJ49" s="5" t="str">
        <f t="shared" si="25"/>
        <v/>
      </c>
      <c r="AK49" s="5" t="str">
        <f t="shared" si="26"/>
        <v/>
      </c>
      <c r="AL49" s="5" t="str">
        <f t="shared" si="27"/>
        <v/>
      </c>
      <c r="AM49" s="1" t="str">
        <f>IF(G49="女",data_kyogisha!A40,"")</f>
        <v/>
      </c>
      <c r="AN49" s="1">
        <f t="shared" si="30"/>
        <v>0</v>
      </c>
      <c r="AO49" s="1" t="str">
        <f t="shared" si="31"/>
        <v/>
      </c>
      <c r="AP49" s="1">
        <f t="shared" si="32"/>
        <v>0</v>
      </c>
      <c r="AQ49" s="1" t="str">
        <f t="shared" si="33"/>
        <v/>
      </c>
      <c r="AR49" s="1">
        <f t="shared" si="34"/>
        <v>0</v>
      </c>
      <c r="AS49" s="1" t="str">
        <f t="shared" si="28"/>
        <v/>
      </c>
      <c r="AT49" s="1">
        <f t="shared" si="35"/>
        <v>0</v>
      </c>
      <c r="AU49" s="1" t="str">
        <f t="shared" si="29"/>
        <v/>
      </c>
    </row>
    <row r="50" spans="1:47">
      <c r="A50" s="29">
        <v>40</v>
      </c>
      <c r="B50" s="178" t="str">
        <f>IF(①団体情報入力!C48="","",IF(C50="","",①団体情報入力!C48))</f>
        <v/>
      </c>
      <c r="C50" s="143"/>
      <c r="D50" s="52"/>
      <c r="E50" s="52"/>
      <c r="F50" s="209"/>
      <c r="G50" s="52"/>
      <c r="H50" s="53"/>
      <c r="I50" s="54"/>
      <c r="J50" s="145"/>
      <c r="K50" s="119"/>
      <c r="L50" s="54"/>
      <c r="M50" s="145"/>
      <c r="N50" s="119"/>
      <c r="O50" s="54"/>
      <c r="P50" s="145"/>
      <c r="Q50" s="206"/>
      <c r="R50" s="456"/>
      <c r="S50" s="457"/>
      <c r="T50" s="452"/>
      <c r="U50" s="453"/>
      <c r="Z50" s="2"/>
      <c r="AB50" s="5" t="str">
        <f t="shared" si="18"/>
        <v/>
      </c>
      <c r="AC50" s="5" t="str">
        <f t="shared" si="19"/>
        <v/>
      </c>
      <c r="AD50" s="5" t="str">
        <f t="shared" si="20"/>
        <v/>
      </c>
      <c r="AE50" s="5" t="str">
        <f t="shared" si="21"/>
        <v/>
      </c>
      <c r="AF50" s="5" t="str">
        <f t="shared" si="22"/>
        <v/>
      </c>
      <c r="AG50" s="8" t="str">
        <f>IF(G50="男",data_kyogisha!A41,"")</f>
        <v/>
      </c>
      <c r="AH50" s="5" t="str">
        <f t="shared" si="23"/>
        <v/>
      </c>
      <c r="AI50" s="5" t="str">
        <f t="shared" si="24"/>
        <v/>
      </c>
      <c r="AJ50" s="5" t="str">
        <f t="shared" si="25"/>
        <v/>
      </c>
      <c r="AK50" s="5" t="str">
        <f t="shared" si="26"/>
        <v/>
      </c>
      <c r="AL50" s="5" t="str">
        <f t="shared" si="27"/>
        <v/>
      </c>
      <c r="AM50" s="1" t="str">
        <f>IF(G50="女",data_kyogisha!A41,"")</f>
        <v/>
      </c>
      <c r="AN50" s="1">
        <f t="shared" si="30"/>
        <v>0</v>
      </c>
      <c r="AO50" s="1" t="str">
        <f t="shared" si="31"/>
        <v/>
      </c>
      <c r="AP50" s="1">
        <f t="shared" si="32"/>
        <v>0</v>
      </c>
      <c r="AQ50" s="1" t="str">
        <f t="shared" si="33"/>
        <v/>
      </c>
      <c r="AR50" s="1">
        <f t="shared" si="34"/>
        <v>0</v>
      </c>
      <c r="AS50" s="1" t="str">
        <f t="shared" si="28"/>
        <v/>
      </c>
      <c r="AT50" s="1">
        <f t="shared" si="35"/>
        <v>0</v>
      </c>
      <c r="AU50" s="1" t="str">
        <f t="shared" si="29"/>
        <v/>
      </c>
    </row>
    <row r="51" spans="1:47">
      <c r="A51" s="29">
        <v>41</v>
      </c>
      <c r="B51" s="178" t="str">
        <f>IF(①団体情報入力!C49="","",IF(C51="","",①団体情報入力!C49))</f>
        <v/>
      </c>
      <c r="C51" s="143"/>
      <c r="D51" s="52"/>
      <c r="E51" s="52"/>
      <c r="F51" s="209"/>
      <c r="G51" s="52"/>
      <c r="H51" s="53"/>
      <c r="I51" s="54"/>
      <c r="J51" s="145"/>
      <c r="K51" s="119"/>
      <c r="L51" s="54"/>
      <c r="M51" s="145"/>
      <c r="N51" s="119"/>
      <c r="O51" s="54"/>
      <c r="P51" s="145"/>
      <c r="Q51" s="206"/>
      <c r="R51" s="456"/>
      <c r="S51" s="457"/>
      <c r="T51" s="452"/>
      <c r="U51" s="453"/>
      <c r="Z51" s="2"/>
      <c r="AB51" s="5" t="str">
        <f t="shared" si="18"/>
        <v/>
      </c>
      <c r="AC51" s="5" t="str">
        <f t="shared" si="19"/>
        <v/>
      </c>
      <c r="AD51" s="5" t="str">
        <f t="shared" si="20"/>
        <v/>
      </c>
      <c r="AE51" s="5" t="str">
        <f t="shared" si="21"/>
        <v/>
      </c>
      <c r="AF51" s="5" t="str">
        <f t="shared" si="22"/>
        <v/>
      </c>
      <c r="AG51" s="8" t="str">
        <f>IF(G51="男",data_kyogisha!A42,"")</f>
        <v/>
      </c>
      <c r="AH51" s="5" t="str">
        <f t="shared" si="23"/>
        <v/>
      </c>
      <c r="AI51" s="5" t="str">
        <f t="shared" si="24"/>
        <v/>
      </c>
      <c r="AJ51" s="5" t="str">
        <f t="shared" si="25"/>
        <v/>
      </c>
      <c r="AK51" s="5" t="str">
        <f t="shared" si="26"/>
        <v/>
      </c>
      <c r="AL51" s="5" t="str">
        <f t="shared" si="27"/>
        <v/>
      </c>
      <c r="AM51" s="1" t="str">
        <f>IF(G51="女",data_kyogisha!A42,"")</f>
        <v/>
      </c>
      <c r="AN51" s="1">
        <f t="shared" si="30"/>
        <v>0</v>
      </c>
      <c r="AO51" s="1" t="str">
        <f t="shared" si="31"/>
        <v/>
      </c>
      <c r="AP51" s="1">
        <f t="shared" si="32"/>
        <v>0</v>
      </c>
      <c r="AQ51" s="1" t="str">
        <f t="shared" si="33"/>
        <v/>
      </c>
      <c r="AR51" s="1">
        <f t="shared" si="34"/>
        <v>0</v>
      </c>
      <c r="AS51" s="1" t="str">
        <f t="shared" si="28"/>
        <v/>
      </c>
      <c r="AT51" s="1">
        <f t="shared" si="35"/>
        <v>0</v>
      </c>
      <c r="AU51" s="1" t="str">
        <f t="shared" si="29"/>
        <v/>
      </c>
    </row>
    <row r="52" spans="1:47">
      <c r="A52" s="29">
        <v>42</v>
      </c>
      <c r="B52" s="178" t="str">
        <f>IF(①団体情報入力!C50="","",IF(C52="","",①団体情報入力!C50))</f>
        <v/>
      </c>
      <c r="C52" s="143"/>
      <c r="D52" s="52"/>
      <c r="E52" s="52"/>
      <c r="F52" s="209"/>
      <c r="G52" s="52"/>
      <c r="H52" s="53"/>
      <c r="I52" s="54"/>
      <c r="J52" s="145"/>
      <c r="K52" s="119"/>
      <c r="L52" s="54"/>
      <c r="M52" s="145"/>
      <c r="N52" s="119"/>
      <c r="O52" s="54"/>
      <c r="P52" s="145"/>
      <c r="Q52" s="206"/>
      <c r="R52" s="456"/>
      <c r="S52" s="457"/>
      <c r="T52" s="452"/>
      <c r="U52" s="453"/>
      <c r="AB52" s="5" t="str">
        <f t="shared" si="18"/>
        <v/>
      </c>
      <c r="AC52" s="5" t="str">
        <f t="shared" si="19"/>
        <v/>
      </c>
      <c r="AD52" s="5" t="str">
        <f t="shared" si="20"/>
        <v/>
      </c>
      <c r="AE52" s="5" t="str">
        <f t="shared" si="21"/>
        <v/>
      </c>
      <c r="AF52" s="5" t="str">
        <f t="shared" si="22"/>
        <v/>
      </c>
      <c r="AG52" s="8" t="str">
        <f>IF(G52="男",data_kyogisha!A43,"")</f>
        <v/>
      </c>
      <c r="AH52" s="5" t="str">
        <f t="shared" si="23"/>
        <v/>
      </c>
      <c r="AI52" s="5" t="str">
        <f t="shared" si="24"/>
        <v/>
      </c>
      <c r="AJ52" s="5" t="str">
        <f t="shared" si="25"/>
        <v/>
      </c>
      <c r="AK52" s="5" t="str">
        <f t="shared" si="26"/>
        <v/>
      </c>
      <c r="AL52" s="5" t="str">
        <f t="shared" si="27"/>
        <v/>
      </c>
      <c r="AM52" s="1" t="str">
        <f>IF(G52="女",data_kyogisha!A43,"")</f>
        <v/>
      </c>
      <c r="AN52" s="1">
        <f t="shared" si="30"/>
        <v>0</v>
      </c>
      <c r="AO52" s="1" t="str">
        <f t="shared" si="31"/>
        <v/>
      </c>
      <c r="AP52" s="1">
        <f t="shared" si="32"/>
        <v>0</v>
      </c>
      <c r="AQ52" s="1" t="str">
        <f t="shared" si="33"/>
        <v/>
      </c>
      <c r="AR52" s="1">
        <f t="shared" si="34"/>
        <v>0</v>
      </c>
      <c r="AS52" s="1" t="str">
        <f t="shared" si="28"/>
        <v/>
      </c>
      <c r="AT52" s="1">
        <f t="shared" si="35"/>
        <v>0</v>
      </c>
      <c r="AU52" s="1" t="str">
        <f t="shared" si="29"/>
        <v/>
      </c>
    </row>
    <row r="53" spans="1:47">
      <c r="A53" s="29">
        <v>43</v>
      </c>
      <c r="B53" s="178" t="str">
        <f>IF(①団体情報入力!C51="","",IF(C53="","",①団体情報入力!C51))</f>
        <v/>
      </c>
      <c r="C53" s="143"/>
      <c r="D53" s="52"/>
      <c r="E53" s="52"/>
      <c r="F53" s="209"/>
      <c r="G53" s="52"/>
      <c r="H53" s="53"/>
      <c r="I53" s="54"/>
      <c r="J53" s="145"/>
      <c r="K53" s="119"/>
      <c r="L53" s="54"/>
      <c r="M53" s="145"/>
      <c r="N53" s="119"/>
      <c r="O53" s="54"/>
      <c r="P53" s="145"/>
      <c r="Q53" s="206"/>
      <c r="R53" s="456"/>
      <c r="S53" s="457"/>
      <c r="T53" s="452"/>
      <c r="U53" s="453"/>
      <c r="AB53" s="5" t="str">
        <f t="shared" si="18"/>
        <v/>
      </c>
      <c r="AC53" s="5" t="str">
        <f t="shared" si="19"/>
        <v/>
      </c>
      <c r="AD53" s="5" t="str">
        <f t="shared" si="20"/>
        <v/>
      </c>
      <c r="AE53" s="5" t="str">
        <f t="shared" si="21"/>
        <v/>
      </c>
      <c r="AF53" s="5" t="str">
        <f t="shared" si="22"/>
        <v/>
      </c>
      <c r="AG53" s="8" t="str">
        <f>IF(G53="男",data_kyogisha!A44,"")</f>
        <v/>
      </c>
      <c r="AH53" s="5" t="str">
        <f t="shared" si="23"/>
        <v/>
      </c>
      <c r="AI53" s="5" t="str">
        <f t="shared" si="24"/>
        <v/>
      </c>
      <c r="AJ53" s="5" t="str">
        <f t="shared" si="25"/>
        <v/>
      </c>
      <c r="AK53" s="5" t="str">
        <f t="shared" si="26"/>
        <v/>
      </c>
      <c r="AL53" s="5" t="str">
        <f t="shared" si="27"/>
        <v/>
      </c>
      <c r="AM53" s="1" t="str">
        <f>IF(G53="女",data_kyogisha!A44,"")</f>
        <v/>
      </c>
      <c r="AN53" s="1">
        <f t="shared" si="30"/>
        <v>0</v>
      </c>
      <c r="AO53" s="1" t="str">
        <f t="shared" si="31"/>
        <v/>
      </c>
      <c r="AP53" s="1">
        <f t="shared" si="32"/>
        <v>0</v>
      </c>
      <c r="AQ53" s="1" t="str">
        <f t="shared" si="33"/>
        <v/>
      </c>
      <c r="AR53" s="1">
        <f t="shared" si="34"/>
        <v>0</v>
      </c>
      <c r="AS53" s="1" t="str">
        <f t="shared" si="28"/>
        <v/>
      </c>
      <c r="AT53" s="1">
        <f t="shared" si="35"/>
        <v>0</v>
      </c>
      <c r="AU53" s="1" t="str">
        <f t="shared" si="29"/>
        <v/>
      </c>
    </row>
    <row r="54" spans="1:47">
      <c r="A54" s="29">
        <v>44</v>
      </c>
      <c r="B54" s="178" t="str">
        <f>IF(①団体情報入力!C52="","",IF(C54="","",①団体情報入力!C52))</f>
        <v/>
      </c>
      <c r="C54" s="143"/>
      <c r="D54" s="52"/>
      <c r="E54" s="52"/>
      <c r="F54" s="209"/>
      <c r="G54" s="52"/>
      <c r="H54" s="53"/>
      <c r="I54" s="54"/>
      <c r="J54" s="145"/>
      <c r="K54" s="119"/>
      <c r="L54" s="54"/>
      <c r="M54" s="145"/>
      <c r="N54" s="119"/>
      <c r="O54" s="54"/>
      <c r="P54" s="145"/>
      <c r="Q54" s="206"/>
      <c r="R54" s="456"/>
      <c r="S54" s="457"/>
      <c r="T54" s="452"/>
      <c r="U54" s="453"/>
      <c r="AB54" s="5" t="str">
        <f t="shared" si="18"/>
        <v/>
      </c>
      <c r="AC54" s="5" t="str">
        <f t="shared" si="19"/>
        <v/>
      </c>
      <c r="AD54" s="5" t="str">
        <f t="shared" si="20"/>
        <v/>
      </c>
      <c r="AE54" s="5" t="str">
        <f t="shared" si="21"/>
        <v/>
      </c>
      <c r="AF54" s="5" t="str">
        <f t="shared" si="22"/>
        <v/>
      </c>
      <c r="AG54" s="8" t="str">
        <f>IF(G54="男",data_kyogisha!A45,"")</f>
        <v/>
      </c>
      <c r="AH54" s="5" t="str">
        <f t="shared" si="23"/>
        <v/>
      </c>
      <c r="AI54" s="5" t="str">
        <f t="shared" si="24"/>
        <v/>
      </c>
      <c r="AJ54" s="5" t="str">
        <f t="shared" si="25"/>
        <v/>
      </c>
      <c r="AK54" s="5" t="str">
        <f t="shared" si="26"/>
        <v/>
      </c>
      <c r="AL54" s="5" t="str">
        <f t="shared" si="27"/>
        <v/>
      </c>
      <c r="AM54" s="1" t="str">
        <f>IF(G54="女",data_kyogisha!A45,"")</f>
        <v/>
      </c>
      <c r="AN54" s="1">
        <f t="shared" si="30"/>
        <v>0</v>
      </c>
      <c r="AO54" s="1" t="str">
        <f t="shared" si="31"/>
        <v/>
      </c>
      <c r="AP54" s="1">
        <f t="shared" si="32"/>
        <v>0</v>
      </c>
      <c r="AQ54" s="1" t="str">
        <f t="shared" si="33"/>
        <v/>
      </c>
      <c r="AR54" s="1">
        <f t="shared" si="34"/>
        <v>0</v>
      </c>
      <c r="AS54" s="1" t="str">
        <f t="shared" si="28"/>
        <v/>
      </c>
      <c r="AT54" s="1">
        <f t="shared" si="35"/>
        <v>0</v>
      </c>
      <c r="AU54" s="1" t="str">
        <f t="shared" si="29"/>
        <v/>
      </c>
    </row>
    <row r="55" spans="1:47">
      <c r="A55" s="29">
        <v>45</v>
      </c>
      <c r="B55" s="178" t="str">
        <f>IF(①団体情報入力!C53="","",IF(C55="","",①団体情報入力!C53))</f>
        <v/>
      </c>
      <c r="C55" s="143"/>
      <c r="D55" s="52"/>
      <c r="E55" s="52"/>
      <c r="F55" s="209"/>
      <c r="G55" s="52"/>
      <c r="H55" s="53"/>
      <c r="I55" s="54"/>
      <c r="J55" s="145"/>
      <c r="K55" s="119"/>
      <c r="L55" s="54"/>
      <c r="M55" s="145"/>
      <c r="N55" s="119"/>
      <c r="O55" s="54"/>
      <c r="P55" s="145"/>
      <c r="Q55" s="206"/>
      <c r="R55" s="456"/>
      <c r="S55" s="457"/>
      <c r="T55" s="452"/>
      <c r="U55" s="453"/>
      <c r="AB55" s="5" t="str">
        <f t="shared" si="18"/>
        <v/>
      </c>
      <c r="AC55" s="5" t="str">
        <f t="shared" si="19"/>
        <v/>
      </c>
      <c r="AD55" s="5" t="str">
        <f t="shared" si="20"/>
        <v/>
      </c>
      <c r="AE55" s="5" t="str">
        <f t="shared" si="21"/>
        <v/>
      </c>
      <c r="AF55" s="5" t="str">
        <f t="shared" si="22"/>
        <v/>
      </c>
      <c r="AG55" s="8" t="str">
        <f>IF(G55="男",data_kyogisha!A46,"")</f>
        <v/>
      </c>
      <c r="AH55" s="5" t="str">
        <f t="shared" si="23"/>
        <v/>
      </c>
      <c r="AI55" s="5" t="str">
        <f t="shared" si="24"/>
        <v/>
      </c>
      <c r="AJ55" s="5" t="str">
        <f t="shared" si="25"/>
        <v/>
      </c>
      <c r="AK55" s="5" t="str">
        <f t="shared" si="26"/>
        <v/>
      </c>
      <c r="AL55" s="5" t="str">
        <f t="shared" si="27"/>
        <v/>
      </c>
      <c r="AM55" s="1" t="str">
        <f>IF(G55="女",data_kyogisha!A46,"")</f>
        <v/>
      </c>
      <c r="AN55" s="1">
        <f t="shared" si="30"/>
        <v>0</v>
      </c>
      <c r="AO55" s="1" t="str">
        <f t="shared" si="31"/>
        <v/>
      </c>
      <c r="AP55" s="1">
        <f t="shared" si="32"/>
        <v>0</v>
      </c>
      <c r="AQ55" s="1" t="str">
        <f t="shared" si="33"/>
        <v/>
      </c>
      <c r="AR55" s="1">
        <f t="shared" si="34"/>
        <v>0</v>
      </c>
      <c r="AS55" s="1" t="str">
        <f t="shared" si="28"/>
        <v/>
      </c>
      <c r="AT55" s="1">
        <f t="shared" si="35"/>
        <v>0</v>
      </c>
      <c r="AU55" s="1" t="str">
        <f t="shared" si="29"/>
        <v/>
      </c>
    </row>
    <row r="56" spans="1:47">
      <c r="A56" s="29">
        <v>46</v>
      </c>
      <c r="B56" s="178" t="str">
        <f>IF(①団体情報入力!C54="","",IF(C56="","",①団体情報入力!C54))</f>
        <v/>
      </c>
      <c r="C56" s="143"/>
      <c r="D56" s="52"/>
      <c r="E56" s="52"/>
      <c r="F56" s="209"/>
      <c r="G56" s="52"/>
      <c r="H56" s="53"/>
      <c r="I56" s="54"/>
      <c r="J56" s="145"/>
      <c r="K56" s="119"/>
      <c r="L56" s="54"/>
      <c r="M56" s="145"/>
      <c r="N56" s="119"/>
      <c r="O56" s="54"/>
      <c r="P56" s="145"/>
      <c r="Q56" s="206"/>
      <c r="R56" s="456"/>
      <c r="S56" s="457"/>
      <c r="T56" s="452"/>
      <c r="U56" s="453"/>
      <c r="AB56" s="5" t="str">
        <f t="shared" si="18"/>
        <v/>
      </c>
      <c r="AC56" s="5" t="str">
        <f t="shared" si="19"/>
        <v/>
      </c>
      <c r="AD56" s="5" t="str">
        <f t="shared" si="20"/>
        <v/>
      </c>
      <c r="AE56" s="5" t="str">
        <f t="shared" si="21"/>
        <v/>
      </c>
      <c r="AF56" s="5" t="str">
        <f t="shared" si="22"/>
        <v/>
      </c>
      <c r="AG56" s="8" t="str">
        <f>IF(G56="男",data_kyogisha!A47,"")</f>
        <v/>
      </c>
      <c r="AH56" s="5" t="str">
        <f t="shared" si="23"/>
        <v/>
      </c>
      <c r="AI56" s="5" t="str">
        <f t="shared" si="24"/>
        <v/>
      </c>
      <c r="AJ56" s="5" t="str">
        <f t="shared" si="25"/>
        <v/>
      </c>
      <c r="AK56" s="5" t="str">
        <f t="shared" si="26"/>
        <v/>
      </c>
      <c r="AL56" s="5" t="str">
        <f t="shared" si="27"/>
        <v/>
      </c>
      <c r="AM56" s="1" t="str">
        <f>IF(G56="女",data_kyogisha!A47,"")</f>
        <v/>
      </c>
      <c r="AN56" s="1">
        <f t="shared" si="30"/>
        <v>0</v>
      </c>
      <c r="AO56" s="1" t="str">
        <f t="shared" si="31"/>
        <v/>
      </c>
      <c r="AP56" s="1">
        <f t="shared" si="32"/>
        <v>0</v>
      </c>
      <c r="AQ56" s="1" t="str">
        <f t="shared" si="33"/>
        <v/>
      </c>
      <c r="AR56" s="1">
        <f t="shared" si="34"/>
        <v>0</v>
      </c>
      <c r="AS56" s="1" t="str">
        <f t="shared" si="28"/>
        <v/>
      </c>
      <c r="AT56" s="1">
        <f t="shared" si="35"/>
        <v>0</v>
      </c>
      <c r="AU56" s="1" t="str">
        <f t="shared" si="29"/>
        <v/>
      </c>
    </row>
    <row r="57" spans="1:47">
      <c r="A57" s="29">
        <v>47</v>
      </c>
      <c r="B57" s="178" t="str">
        <f>IF(①団体情報入力!C55="","",IF(C57="","",①団体情報入力!C55))</f>
        <v/>
      </c>
      <c r="C57" s="143"/>
      <c r="D57" s="52"/>
      <c r="E57" s="52"/>
      <c r="F57" s="209"/>
      <c r="G57" s="52"/>
      <c r="H57" s="53"/>
      <c r="I57" s="54"/>
      <c r="J57" s="145"/>
      <c r="K57" s="119"/>
      <c r="L57" s="54"/>
      <c r="M57" s="145"/>
      <c r="N57" s="119"/>
      <c r="O57" s="54"/>
      <c r="P57" s="145"/>
      <c r="Q57" s="206"/>
      <c r="R57" s="456"/>
      <c r="S57" s="457"/>
      <c r="T57" s="452"/>
      <c r="U57" s="453"/>
      <c r="AB57" s="5" t="str">
        <f t="shared" si="18"/>
        <v/>
      </c>
      <c r="AC57" s="5" t="str">
        <f t="shared" si="19"/>
        <v/>
      </c>
      <c r="AD57" s="5" t="str">
        <f t="shared" si="20"/>
        <v/>
      </c>
      <c r="AE57" s="5" t="str">
        <f t="shared" si="21"/>
        <v/>
      </c>
      <c r="AF57" s="5" t="str">
        <f t="shared" si="22"/>
        <v/>
      </c>
      <c r="AG57" s="8" t="str">
        <f>IF(G57="男",data_kyogisha!A48,"")</f>
        <v/>
      </c>
      <c r="AH57" s="5" t="str">
        <f t="shared" si="23"/>
        <v/>
      </c>
      <c r="AI57" s="5" t="str">
        <f t="shared" si="24"/>
        <v/>
      </c>
      <c r="AJ57" s="5" t="str">
        <f t="shared" si="25"/>
        <v/>
      </c>
      <c r="AK57" s="5" t="str">
        <f t="shared" si="26"/>
        <v/>
      </c>
      <c r="AL57" s="5" t="str">
        <f t="shared" si="27"/>
        <v/>
      </c>
      <c r="AM57" s="1" t="str">
        <f>IF(G57="女",data_kyogisha!A48,"")</f>
        <v/>
      </c>
      <c r="AN57" s="1">
        <f t="shared" si="30"/>
        <v>0</v>
      </c>
      <c r="AO57" s="1" t="str">
        <f t="shared" si="31"/>
        <v/>
      </c>
      <c r="AP57" s="1">
        <f t="shared" si="32"/>
        <v>0</v>
      </c>
      <c r="AQ57" s="1" t="str">
        <f t="shared" si="33"/>
        <v/>
      </c>
      <c r="AR57" s="1">
        <f t="shared" si="34"/>
        <v>0</v>
      </c>
      <c r="AS57" s="1" t="str">
        <f t="shared" si="28"/>
        <v/>
      </c>
      <c r="AT57" s="1">
        <f t="shared" si="35"/>
        <v>0</v>
      </c>
      <c r="AU57" s="1" t="str">
        <f t="shared" si="29"/>
        <v/>
      </c>
    </row>
    <row r="58" spans="1:47">
      <c r="A58" s="29">
        <v>48</v>
      </c>
      <c r="B58" s="178" t="str">
        <f>IF(①団体情報入力!C56="","",IF(C58="","",①団体情報入力!C56))</f>
        <v/>
      </c>
      <c r="C58" s="143"/>
      <c r="D58" s="52"/>
      <c r="E58" s="52"/>
      <c r="F58" s="209"/>
      <c r="G58" s="52"/>
      <c r="H58" s="53"/>
      <c r="I58" s="54"/>
      <c r="J58" s="145"/>
      <c r="K58" s="119"/>
      <c r="L58" s="54"/>
      <c r="M58" s="145"/>
      <c r="N58" s="119"/>
      <c r="O58" s="54"/>
      <c r="P58" s="145"/>
      <c r="Q58" s="206"/>
      <c r="R58" s="456"/>
      <c r="S58" s="457"/>
      <c r="T58" s="452"/>
      <c r="U58" s="453"/>
      <c r="AB58" s="5" t="str">
        <f t="shared" si="18"/>
        <v/>
      </c>
      <c r="AC58" s="5" t="str">
        <f t="shared" si="19"/>
        <v/>
      </c>
      <c r="AD58" s="5" t="str">
        <f t="shared" si="20"/>
        <v/>
      </c>
      <c r="AE58" s="5" t="str">
        <f t="shared" si="21"/>
        <v/>
      </c>
      <c r="AF58" s="5" t="str">
        <f t="shared" si="22"/>
        <v/>
      </c>
      <c r="AG58" s="8" t="str">
        <f>IF(G58="男",data_kyogisha!A49,"")</f>
        <v/>
      </c>
      <c r="AH58" s="5" t="str">
        <f t="shared" si="23"/>
        <v/>
      </c>
      <c r="AI58" s="5" t="str">
        <f t="shared" si="24"/>
        <v/>
      </c>
      <c r="AJ58" s="5" t="str">
        <f t="shared" si="25"/>
        <v/>
      </c>
      <c r="AK58" s="5" t="str">
        <f t="shared" si="26"/>
        <v/>
      </c>
      <c r="AL58" s="5" t="str">
        <f t="shared" si="27"/>
        <v/>
      </c>
      <c r="AM58" s="1" t="str">
        <f>IF(G58="女",data_kyogisha!A49,"")</f>
        <v/>
      </c>
      <c r="AN58" s="1">
        <f t="shared" si="30"/>
        <v>0</v>
      </c>
      <c r="AO58" s="1" t="str">
        <f t="shared" si="31"/>
        <v/>
      </c>
      <c r="AP58" s="1">
        <f t="shared" si="32"/>
        <v>0</v>
      </c>
      <c r="AQ58" s="1" t="str">
        <f t="shared" si="33"/>
        <v/>
      </c>
      <c r="AR58" s="1">
        <f t="shared" si="34"/>
        <v>0</v>
      </c>
      <c r="AS58" s="1" t="str">
        <f t="shared" si="28"/>
        <v/>
      </c>
      <c r="AT58" s="1">
        <f t="shared" si="35"/>
        <v>0</v>
      </c>
      <c r="AU58" s="1" t="str">
        <f t="shared" si="29"/>
        <v/>
      </c>
    </row>
    <row r="59" spans="1:47">
      <c r="A59" s="29">
        <v>49</v>
      </c>
      <c r="B59" s="178" t="str">
        <f>IF(①団体情報入力!C57="","",IF(C59="","",①団体情報入力!C57))</f>
        <v/>
      </c>
      <c r="C59" s="143"/>
      <c r="D59" s="52"/>
      <c r="E59" s="52"/>
      <c r="F59" s="209"/>
      <c r="G59" s="52"/>
      <c r="H59" s="53"/>
      <c r="I59" s="54"/>
      <c r="J59" s="145"/>
      <c r="K59" s="119"/>
      <c r="L59" s="54"/>
      <c r="M59" s="145"/>
      <c r="N59" s="119"/>
      <c r="O59" s="54"/>
      <c r="P59" s="145"/>
      <c r="Q59" s="206"/>
      <c r="R59" s="456"/>
      <c r="S59" s="457"/>
      <c r="T59" s="452"/>
      <c r="U59" s="453"/>
      <c r="AB59" s="5" t="str">
        <f t="shared" si="18"/>
        <v/>
      </c>
      <c r="AC59" s="5" t="str">
        <f t="shared" si="19"/>
        <v/>
      </c>
      <c r="AD59" s="5" t="str">
        <f t="shared" si="20"/>
        <v/>
      </c>
      <c r="AE59" s="5" t="str">
        <f t="shared" si="21"/>
        <v/>
      </c>
      <c r="AF59" s="5" t="str">
        <f t="shared" si="22"/>
        <v/>
      </c>
      <c r="AG59" s="8" t="str">
        <f>IF(G59="男",data_kyogisha!A50,"")</f>
        <v/>
      </c>
      <c r="AH59" s="5" t="str">
        <f t="shared" si="23"/>
        <v/>
      </c>
      <c r="AI59" s="5" t="str">
        <f t="shared" si="24"/>
        <v/>
      </c>
      <c r="AJ59" s="5" t="str">
        <f t="shared" si="25"/>
        <v/>
      </c>
      <c r="AK59" s="5" t="str">
        <f t="shared" si="26"/>
        <v/>
      </c>
      <c r="AL59" s="5" t="str">
        <f t="shared" si="27"/>
        <v/>
      </c>
      <c r="AM59" s="1" t="str">
        <f>IF(G59="女",data_kyogisha!A50,"")</f>
        <v/>
      </c>
      <c r="AN59" s="1">
        <f t="shared" si="30"/>
        <v>0</v>
      </c>
      <c r="AO59" s="1" t="str">
        <f t="shared" si="31"/>
        <v/>
      </c>
      <c r="AP59" s="1">
        <f t="shared" si="32"/>
        <v>0</v>
      </c>
      <c r="AQ59" s="1" t="str">
        <f t="shared" si="33"/>
        <v/>
      </c>
      <c r="AR59" s="1">
        <f t="shared" si="34"/>
        <v>0</v>
      </c>
      <c r="AS59" s="1" t="str">
        <f t="shared" si="28"/>
        <v/>
      </c>
      <c r="AT59" s="1">
        <f t="shared" si="35"/>
        <v>0</v>
      </c>
      <c r="AU59" s="1" t="str">
        <f t="shared" si="29"/>
        <v/>
      </c>
    </row>
    <row r="60" spans="1:47">
      <c r="A60" s="29">
        <v>50</v>
      </c>
      <c r="B60" s="178" t="str">
        <f>IF(①団体情報入力!C58="","",IF(C60="","",①団体情報入力!C58))</f>
        <v/>
      </c>
      <c r="C60" s="143"/>
      <c r="D60" s="52"/>
      <c r="E60" s="52"/>
      <c r="F60" s="209"/>
      <c r="G60" s="52"/>
      <c r="H60" s="53"/>
      <c r="I60" s="54"/>
      <c r="J60" s="145"/>
      <c r="K60" s="119"/>
      <c r="L60" s="54"/>
      <c r="M60" s="145"/>
      <c r="N60" s="119"/>
      <c r="O60" s="54"/>
      <c r="P60" s="145"/>
      <c r="Q60" s="206"/>
      <c r="R60" s="456"/>
      <c r="S60" s="457"/>
      <c r="T60" s="452"/>
      <c r="U60" s="453"/>
      <c r="AB60" s="5" t="str">
        <f t="shared" si="18"/>
        <v/>
      </c>
      <c r="AC60" s="5" t="str">
        <f t="shared" si="19"/>
        <v/>
      </c>
      <c r="AD60" s="5" t="str">
        <f t="shared" si="20"/>
        <v/>
      </c>
      <c r="AE60" s="5" t="str">
        <f t="shared" si="21"/>
        <v/>
      </c>
      <c r="AF60" s="5" t="str">
        <f t="shared" si="22"/>
        <v/>
      </c>
      <c r="AG60" s="8" t="str">
        <f>IF(G60="男",data_kyogisha!A51,"")</f>
        <v/>
      </c>
      <c r="AH60" s="5" t="str">
        <f t="shared" si="23"/>
        <v/>
      </c>
      <c r="AI60" s="5" t="str">
        <f t="shared" si="24"/>
        <v/>
      </c>
      <c r="AJ60" s="5" t="str">
        <f t="shared" si="25"/>
        <v/>
      </c>
      <c r="AK60" s="5" t="str">
        <f t="shared" si="26"/>
        <v/>
      </c>
      <c r="AL60" s="5" t="str">
        <f t="shared" si="27"/>
        <v/>
      </c>
      <c r="AM60" s="1" t="str">
        <f>IF(G60="女",data_kyogisha!A51,"")</f>
        <v/>
      </c>
      <c r="AN60" s="1">
        <f t="shared" si="30"/>
        <v>0</v>
      </c>
      <c r="AO60" s="1" t="str">
        <f t="shared" si="31"/>
        <v/>
      </c>
      <c r="AP60" s="1">
        <f t="shared" si="32"/>
        <v>0</v>
      </c>
      <c r="AQ60" s="1" t="str">
        <f t="shared" si="33"/>
        <v/>
      </c>
      <c r="AR60" s="1">
        <f t="shared" si="34"/>
        <v>0</v>
      </c>
      <c r="AS60" s="1" t="str">
        <f t="shared" si="28"/>
        <v/>
      </c>
      <c r="AT60" s="1">
        <f t="shared" si="35"/>
        <v>0</v>
      </c>
      <c r="AU60" s="1" t="str">
        <f t="shared" si="29"/>
        <v/>
      </c>
    </row>
    <row r="61" spans="1:47">
      <c r="A61" s="29">
        <v>51</v>
      </c>
      <c r="B61" s="178" t="str">
        <f>IF(①団体情報入力!C59="","",IF(C61="","",①団体情報入力!C59))</f>
        <v/>
      </c>
      <c r="C61" s="143"/>
      <c r="D61" s="52"/>
      <c r="E61" s="52"/>
      <c r="F61" s="209"/>
      <c r="G61" s="52"/>
      <c r="H61" s="53"/>
      <c r="I61" s="54"/>
      <c r="J61" s="145"/>
      <c r="K61" s="119"/>
      <c r="L61" s="54"/>
      <c r="M61" s="145"/>
      <c r="N61" s="119"/>
      <c r="O61" s="54"/>
      <c r="P61" s="145"/>
      <c r="Q61" s="206"/>
      <c r="R61" s="456"/>
      <c r="S61" s="457"/>
      <c r="T61" s="452"/>
      <c r="U61" s="453"/>
      <c r="AB61" s="5" t="str">
        <f t="shared" si="18"/>
        <v/>
      </c>
      <c r="AC61" s="5" t="str">
        <f t="shared" si="19"/>
        <v/>
      </c>
      <c r="AD61" s="5" t="str">
        <f t="shared" si="20"/>
        <v/>
      </c>
      <c r="AE61" s="5" t="str">
        <f t="shared" si="21"/>
        <v/>
      </c>
      <c r="AF61" s="5" t="str">
        <f t="shared" si="22"/>
        <v/>
      </c>
      <c r="AG61" s="8" t="str">
        <f>IF(G61="男",data_kyogisha!A52,"")</f>
        <v/>
      </c>
      <c r="AH61" s="5" t="str">
        <f t="shared" si="23"/>
        <v/>
      </c>
      <c r="AI61" s="5" t="str">
        <f t="shared" si="24"/>
        <v/>
      </c>
      <c r="AJ61" s="5" t="str">
        <f t="shared" si="25"/>
        <v/>
      </c>
      <c r="AK61" s="5" t="str">
        <f t="shared" si="26"/>
        <v/>
      </c>
      <c r="AL61" s="5" t="str">
        <f t="shared" si="27"/>
        <v/>
      </c>
      <c r="AM61" s="1" t="str">
        <f>IF(G61="女",data_kyogisha!A52,"")</f>
        <v/>
      </c>
      <c r="AN61" s="1">
        <f t="shared" si="30"/>
        <v>0</v>
      </c>
      <c r="AO61" s="1" t="str">
        <f t="shared" si="31"/>
        <v/>
      </c>
      <c r="AP61" s="1">
        <f t="shared" si="32"/>
        <v>0</v>
      </c>
      <c r="AQ61" s="1" t="str">
        <f t="shared" si="33"/>
        <v/>
      </c>
      <c r="AR61" s="1">
        <f t="shared" si="34"/>
        <v>0</v>
      </c>
      <c r="AS61" s="1" t="str">
        <f t="shared" si="28"/>
        <v/>
      </c>
      <c r="AT61" s="1">
        <f t="shared" si="35"/>
        <v>0</v>
      </c>
      <c r="AU61" s="1" t="str">
        <f t="shared" si="29"/>
        <v/>
      </c>
    </row>
    <row r="62" spans="1:47">
      <c r="A62" s="29">
        <v>52</v>
      </c>
      <c r="B62" s="178" t="str">
        <f>IF(①団体情報入力!C60="","",IF(C62="","",①団体情報入力!C60))</f>
        <v/>
      </c>
      <c r="C62" s="143"/>
      <c r="D62" s="52"/>
      <c r="E62" s="52"/>
      <c r="F62" s="209"/>
      <c r="G62" s="52"/>
      <c r="H62" s="53"/>
      <c r="I62" s="54"/>
      <c r="J62" s="145"/>
      <c r="K62" s="119"/>
      <c r="L62" s="54"/>
      <c r="M62" s="145"/>
      <c r="N62" s="119"/>
      <c r="O62" s="54"/>
      <c r="P62" s="145"/>
      <c r="Q62" s="206"/>
      <c r="R62" s="456"/>
      <c r="S62" s="457"/>
      <c r="T62" s="452"/>
      <c r="U62" s="453"/>
      <c r="AB62" s="5" t="str">
        <f t="shared" si="18"/>
        <v/>
      </c>
      <c r="AC62" s="5" t="str">
        <f t="shared" si="19"/>
        <v/>
      </c>
      <c r="AD62" s="5" t="str">
        <f t="shared" si="20"/>
        <v/>
      </c>
      <c r="AE62" s="5" t="str">
        <f t="shared" si="21"/>
        <v/>
      </c>
      <c r="AF62" s="5" t="str">
        <f t="shared" si="22"/>
        <v/>
      </c>
      <c r="AG62" s="8" t="str">
        <f>IF(G62="男",data_kyogisha!A53,"")</f>
        <v/>
      </c>
      <c r="AH62" s="5" t="str">
        <f t="shared" si="23"/>
        <v/>
      </c>
      <c r="AI62" s="5" t="str">
        <f t="shared" si="24"/>
        <v/>
      </c>
      <c r="AJ62" s="5" t="str">
        <f t="shared" si="25"/>
        <v/>
      </c>
      <c r="AK62" s="5" t="str">
        <f t="shared" si="26"/>
        <v/>
      </c>
      <c r="AL62" s="5" t="str">
        <f t="shared" si="27"/>
        <v/>
      </c>
      <c r="AM62" s="1" t="str">
        <f>IF(G62="女",data_kyogisha!A53,"")</f>
        <v/>
      </c>
      <c r="AN62" s="1">
        <f t="shared" si="30"/>
        <v>0</v>
      </c>
      <c r="AO62" s="1" t="str">
        <f t="shared" si="31"/>
        <v/>
      </c>
      <c r="AP62" s="1">
        <f t="shared" si="32"/>
        <v>0</v>
      </c>
      <c r="AQ62" s="1" t="str">
        <f t="shared" si="33"/>
        <v/>
      </c>
      <c r="AR62" s="1">
        <f t="shared" si="34"/>
        <v>0</v>
      </c>
      <c r="AS62" s="1" t="str">
        <f t="shared" si="28"/>
        <v/>
      </c>
      <c r="AT62" s="1">
        <f t="shared" si="35"/>
        <v>0</v>
      </c>
      <c r="AU62" s="1" t="str">
        <f t="shared" si="29"/>
        <v/>
      </c>
    </row>
    <row r="63" spans="1:47">
      <c r="A63" s="29">
        <v>53</v>
      </c>
      <c r="B63" s="178" t="str">
        <f>IF(①団体情報入力!C61="","",IF(C63="","",①団体情報入力!C61))</f>
        <v/>
      </c>
      <c r="C63" s="143"/>
      <c r="D63" s="52"/>
      <c r="E63" s="52"/>
      <c r="F63" s="209"/>
      <c r="G63" s="52"/>
      <c r="H63" s="53"/>
      <c r="I63" s="54"/>
      <c r="J63" s="145"/>
      <c r="K63" s="119"/>
      <c r="L63" s="54"/>
      <c r="M63" s="145"/>
      <c r="N63" s="119"/>
      <c r="O63" s="54"/>
      <c r="P63" s="145"/>
      <c r="Q63" s="206"/>
      <c r="R63" s="456"/>
      <c r="S63" s="457"/>
      <c r="T63" s="452"/>
      <c r="U63" s="453"/>
      <c r="AB63" s="5" t="str">
        <f t="shared" si="18"/>
        <v/>
      </c>
      <c r="AC63" s="5" t="str">
        <f t="shared" si="19"/>
        <v/>
      </c>
      <c r="AD63" s="5" t="str">
        <f t="shared" si="20"/>
        <v/>
      </c>
      <c r="AE63" s="5" t="str">
        <f t="shared" si="21"/>
        <v/>
      </c>
      <c r="AF63" s="5" t="str">
        <f t="shared" si="22"/>
        <v/>
      </c>
      <c r="AG63" s="8" t="str">
        <f>IF(G63="男",data_kyogisha!A54,"")</f>
        <v/>
      </c>
      <c r="AH63" s="5" t="str">
        <f t="shared" si="23"/>
        <v/>
      </c>
      <c r="AI63" s="5" t="str">
        <f t="shared" si="24"/>
        <v/>
      </c>
      <c r="AJ63" s="5" t="str">
        <f t="shared" si="25"/>
        <v/>
      </c>
      <c r="AK63" s="5" t="str">
        <f t="shared" si="26"/>
        <v/>
      </c>
      <c r="AL63" s="5" t="str">
        <f t="shared" si="27"/>
        <v/>
      </c>
      <c r="AM63" s="1" t="str">
        <f>IF(G63="女",data_kyogisha!A54,"")</f>
        <v/>
      </c>
      <c r="AN63" s="1">
        <f t="shared" si="30"/>
        <v>0</v>
      </c>
      <c r="AO63" s="1" t="str">
        <f t="shared" si="31"/>
        <v/>
      </c>
      <c r="AP63" s="1">
        <f t="shared" si="32"/>
        <v>0</v>
      </c>
      <c r="AQ63" s="1" t="str">
        <f t="shared" si="33"/>
        <v/>
      </c>
      <c r="AR63" s="1">
        <f t="shared" si="34"/>
        <v>0</v>
      </c>
      <c r="AS63" s="1" t="str">
        <f t="shared" si="28"/>
        <v/>
      </c>
      <c r="AT63" s="1">
        <f t="shared" si="35"/>
        <v>0</v>
      </c>
      <c r="AU63" s="1" t="str">
        <f t="shared" si="29"/>
        <v/>
      </c>
    </row>
    <row r="64" spans="1:47">
      <c r="A64" s="29">
        <v>54</v>
      </c>
      <c r="B64" s="178" t="str">
        <f>IF(①団体情報入力!C62="","",IF(C64="","",①団体情報入力!C62))</f>
        <v/>
      </c>
      <c r="C64" s="143"/>
      <c r="D64" s="52"/>
      <c r="E64" s="52"/>
      <c r="F64" s="209"/>
      <c r="G64" s="52"/>
      <c r="H64" s="53"/>
      <c r="I64" s="54"/>
      <c r="J64" s="145"/>
      <c r="K64" s="119"/>
      <c r="L64" s="54"/>
      <c r="M64" s="145"/>
      <c r="N64" s="119"/>
      <c r="O64" s="54"/>
      <c r="P64" s="145"/>
      <c r="Q64" s="206"/>
      <c r="R64" s="456"/>
      <c r="S64" s="457"/>
      <c r="T64" s="452"/>
      <c r="U64" s="453"/>
      <c r="AB64" s="5" t="str">
        <f t="shared" si="18"/>
        <v/>
      </c>
      <c r="AC64" s="5" t="str">
        <f t="shared" si="19"/>
        <v/>
      </c>
      <c r="AD64" s="5" t="str">
        <f t="shared" si="20"/>
        <v/>
      </c>
      <c r="AE64" s="5" t="str">
        <f t="shared" si="21"/>
        <v/>
      </c>
      <c r="AF64" s="5" t="str">
        <f t="shared" si="22"/>
        <v/>
      </c>
      <c r="AG64" s="8" t="str">
        <f>IF(G64="男",data_kyogisha!A55,"")</f>
        <v/>
      </c>
      <c r="AH64" s="5" t="str">
        <f t="shared" si="23"/>
        <v/>
      </c>
      <c r="AI64" s="5" t="str">
        <f t="shared" si="24"/>
        <v/>
      </c>
      <c r="AJ64" s="5" t="str">
        <f t="shared" si="25"/>
        <v/>
      </c>
      <c r="AK64" s="5" t="str">
        <f t="shared" si="26"/>
        <v/>
      </c>
      <c r="AL64" s="5" t="str">
        <f t="shared" si="27"/>
        <v/>
      </c>
      <c r="AM64" s="1" t="str">
        <f>IF(G64="女",data_kyogisha!A55,"")</f>
        <v/>
      </c>
      <c r="AN64" s="1">
        <f t="shared" si="30"/>
        <v>0</v>
      </c>
      <c r="AO64" s="1" t="str">
        <f t="shared" si="31"/>
        <v/>
      </c>
      <c r="AP64" s="1">
        <f t="shared" si="32"/>
        <v>0</v>
      </c>
      <c r="AQ64" s="1" t="str">
        <f t="shared" si="33"/>
        <v/>
      </c>
      <c r="AR64" s="1">
        <f t="shared" si="34"/>
        <v>0</v>
      </c>
      <c r="AS64" s="1" t="str">
        <f t="shared" si="28"/>
        <v/>
      </c>
      <c r="AT64" s="1">
        <f t="shared" si="35"/>
        <v>0</v>
      </c>
      <c r="AU64" s="1" t="str">
        <f t="shared" si="29"/>
        <v/>
      </c>
    </row>
    <row r="65" spans="1:47">
      <c r="A65" s="29">
        <v>55</v>
      </c>
      <c r="B65" s="178" t="str">
        <f>IF(①団体情報入力!C63="","",IF(C65="","",①団体情報入力!C63))</f>
        <v/>
      </c>
      <c r="C65" s="143"/>
      <c r="D65" s="52"/>
      <c r="E65" s="52"/>
      <c r="F65" s="209"/>
      <c r="G65" s="52"/>
      <c r="H65" s="53"/>
      <c r="I65" s="54"/>
      <c r="J65" s="145"/>
      <c r="K65" s="119"/>
      <c r="L65" s="54"/>
      <c r="M65" s="145"/>
      <c r="N65" s="119"/>
      <c r="O65" s="54"/>
      <c r="P65" s="145"/>
      <c r="Q65" s="206"/>
      <c r="R65" s="456"/>
      <c r="S65" s="457"/>
      <c r="T65" s="452"/>
      <c r="U65" s="453"/>
      <c r="AB65" s="5" t="str">
        <f t="shared" si="18"/>
        <v/>
      </c>
      <c r="AC65" s="5" t="str">
        <f t="shared" si="19"/>
        <v/>
      </c>
      <c r="AD65" s="5" t="str">
        <f t="shared" si="20"/>
        <v/>
      </c>
      <c r="AE65" s="5" t="str">
        <f t="shared" si="21"/>
        <v/>
      </c>
      <c r="AF65" s="5" t="str">
        <f t="shared" si="22"/>
        <v/>
      </c>
      <c r="AG65" s="8" t="str">
        <f>IF(G65="男",data_kyogisha!A56,"")</f>
        <v/>
      </c>
      <c r="AH65" s="5" t="str">
        <f t="shared" si="23"/>
        <v/>
      </c>
      <c r="AI65" s="5" t="str">
        <f t="shared" si="24"/>
        <v/>
      </c>
      <c r="AJ65" s="5" t="str">
        <f t="shared" si="25"/>
        <v/>
      </c>
      <c r="AK65" s="5" t="str">
        <f t="shared" si="26"/>
        <v/>
      </c>
      <c r="AL65" s="5" t="str">
        <f t="shared" si="27"/>
        <v/>
      </c>
      <c r="AM65" s="1" t="str">
        <f>IF(G65="女",data_kyogisha!A56,"")</f>
        <v/>
      </c>
      <c r="AN65" s="1">
        <f t="shared" si="30"/>
        <v>0</v>
      </c>
      <c r="AO65" s="1" t="str">
        <f t="shared" si="31"/>
        <v/>
      </c>
      <c r="AP65" s="1">
        <f t="shared" si="32"/>
        <v>0</v>
      </c>
      <c r="AQ65" s="1" t="str">
        <f t="shared" si="33"/>
        <v/>
      </c>
      <c r="AR65" s="1">
        <f t="shared" si="34"/>
        <v>0</v>
      </c>
      <c r="AS65" s="1" t="str">
        <f t="shared" si="28"/>
        <v/>
      </c>
      <c r="AT65" s="1">
        <f t="shared" si="35"/>
        <v>0</v>
      </c>
      <c r="AU65" s="1" t="str">
        <f t="shared" si="29"/>
        <v/>
      </c>
    </row>
    <row r="66" spans="1:47">
      <c r="A66" s="29">
        <v>56</v>
      </c>
      <c r="B66" s="178" t="str">
        <f>IF(①団体情報入力!C64="","",IF(C66="","",①団体情報入力!C64))</f>
        <v/>
      </c>
      <c r="C66" s="143"/>
      <c r="D66" s="52"/>
      <c r="E66" s="52"/>
      <c r="F66" s="209"/>
      <c r="G66" s="52"/>
      <c r="H66" s="53"/>
      <c r="I66" s="54"/>
      <c r="J66" s="145"/>
      <c r="K66" s="119"/>
      <c r="L66" s="54"/>
      <c r="M66" s="145"/>
      <c r="N66" s="119"/>
      <c r="O66" s="54"/>
      <c r="P66" s="145"/>
      <c r="Q66" s="206"/>
      <c r="R66" s="456"/>
      <c r="S66" s="457"/>
      <c r="T66" s="452"/>
      <c r="U66" s="453"/>
      <c r="AB66" s="5" t="str">
        <f t="shared" si="18"/>
        <v/>
      </c>
      <c r="AC66" s="5" t="str">
        <f t="shared" si="19"/>
        <v/>
      </c>
      <c r="AD66" s="5" t="str">
        <f t="shared" si="20"/>
        <v/>
      </c>
      <c r="AE66" s="5" t="str">
        <f t="shared" si="21"/>
        <v/>
      </c>
      <c r="AF66" s="5" t="str">
        <f t="shared" si="22"/>
        <v/>
      </c>
      <c r="AG66" s="8" t="str">
        <f>IF(G66="男",data_kyogisha!A57,"")</f>
        <v/>
      </c>
      <c r="AH66" s="5" t="str">
        <f t="shared" si="23"/>
        <v/>
      </c>
      <c r="AI66" s="5" t="str">
        <f t="shared" si="24"/>
        <v/>
      </c>
      <c r="AJ66" s="5" t="str">
        <f t="shared" si="25"/>
        <v/>
      </c>
      <c r="AK66" s="5" t="str">
        <f t="shared" si="26"/>
        <v/>
      </c>
      <c r="AL66" s="5" t="str">
        <f t="shared" si="27"/>
        <v/>
      </c>
      <c r="AM66" s="1" t="str">
        <f>IF(G66="女",data_kyogisha!A57,"")</f>
        <v/>
      </c>
      <c r="AN66" s="1">
        <f t="shared" si="30"/>
        <v>0</v>
      </c>
      <c r="AO66" s="1" t="str">
        <f t="shared" si="31"/>
        <v/>
      </c>
      <c r="AP66" s="1">
        <f t="shared" si="32"/>
        <v>0</v>
      </c>
      <c r="AQ66" s="1" t="str">
        <f t="shared" si="33"/>
        <v/>
      </c>
      <c r="AR66" s="1">
        <f t="shared" si="34"/>
        <v>0</v>
      </c>
      <c r="AS66" s="1" t="str">
        <f t="shared" si="28"/>
        <v/>
      </c>
      <c r="AT66" s="1">
        <f t="shared" si="35"/>
        <v>0</v>
      </c>
      <c r="AU66" s="1" t="str">
        <f t="shared" si="29"/>
        <v/>
      </c>
    </row>
    <row r="67" spans="1:47">
      <c r="A67" s="29">
        <v>57</v>
      </c>
      <c r="B67" s="178" t="str">
        <f>IF(①団体情報入力!C65="","",IF(C67="","",①団体情報入力!C65))</f>
        <v/>
      </c>
      <c r="C67" s="143"/>
      <c r="D67" s="52"/>
      <c r="E67" s="52"/>
      <c r="F67" s="209"/>
      <c r="G67" s="52"/>
      <c r="H67" s="53"/>
      <c r="I67" s="54"/>
      <c r="J67" s="145"/>
      <c r="K67" s="119"/>
      <c r="L67" s="54"/>
      <c r="M67" s="145"/>
      <c r="N67" s="119"/>
      <c r="O67" s="54"/>
      <c r="P67" s="145"/>
      <c r="Q67" s="206"/>
      <c r="R67" s="456"/>
      <c r="S67" s="457"/>
      <c r="T67" s="452"/>
      <c r="U67" s="453"/>
      <c r="AB67" s="5" t="str">
        <f t="shared" si="18"/>
        <v/>
      </c>
      <c r="AC67" s="5" t="str">
        <f t="shared" si="19"/>
        <v/>
      </c>
      <c r="AD67" s="5" t="str">
        <f t="shared" si="20"/>
        <v/>
      </c>
      <c r="AE67" s="5" t="str">
        <f t="shared" si="21"/>
        <v/>
      </c>
      <c r="AF67" s="5" t="str">
        <f t="shared" si="22"/>
        <v/>
      </c>
      <c r="AG67" s="8" t="str">
        <f>IF(G67="男",data_kyogisha!A58,"")</f>
        <v/>
      </c>
      <c r="AH67" s="5" t="str">
        <f t="shared" si="23"/>
        <v/>
      </c>
      <c r="AI67" s="5" t="str">
        <f t="shared" si="24"/>
        <v/>
      </c>
      <c r="AJ67" s="5" t="str">
        <f t="shared" si="25"/>
        <v/>
      </c>
      <c r="AK67" s="5" t="str">
        <f t="shared" si="26"/>
        <v/>
      </c>
      <c r="AL67" s="5" t="str">
        <f t="shared" si="27"/>
        <v/>
      </c>
      <c r="AM67" s="1" t="str">
        <f>IF(G67="女",data_kyogisha!A58,"")</f>
        <v/>
      </c>
      <c r="AN67" s="1">
        <f t="shared" si="30"/>
        <v>0</v>
      </c>
      <c r="AO67" s="1" t="str">
        <f t="shared" si="31"/>
        <v/>
      </c>
      <c r="AP67" s="1">
        <f t="shared" si="32"/>
        <v>0</v>
      </c>
      <c r="AQ67" s="1" t="str">
        <f t="shared" si="33"/>
        <v/>
      </c>
      <c r="AR67" s="1">
        <f t="shared" si="34"/>
        <v>0</v>
      </c>
      <c r="AS67" s="1" t="str">
        <f t="shared" si="28"/>
        <v/>
      </c>
      <c r="AT67" s="1">
        <f t="shared" si="35"/>
        <v>0</v>
      </c>
      <c r="AU67" s="1" t="str">
        <f t="shared" si="29"/>
        <v/>
      </c>
    </row>
    <row r="68" spans="1:47">
      <c r="A68" s="29">
        <v>58</v>
      </c>
      <c r="B68" s="178" t="str">
        <f>IF(①団体情報入力!C66="","",IF(C68="","",①団体情報入力!C66))</f>
        <v/>
      </c>
      <c r="C68" s="143"/>
      <c r="D68" s="52"/>
      <c r="E68" s="52"/>
      <c r="F68" s="209"/>
      <c r="G68" s="52"/>
      <c r="H68" s="53"/>
      <c r="I68" s="54"/>
      <c r="J68" s="145"/>
      <c r="K68" s="119"/>
      <c r="L68" s="54"/>
      <c r="M68" s="145"/>
      <c r="N68" s="119"/>
      <c r="O68" s="54"/>
      <c r="P68" s="145"/>
      <c r="Q68" s="206"/>
      <c r="R68" s="456"/>
      <c r="S68" s="457"/>
      <c r="T68" s="452"/>
      <c r="U68" s="453"/>
      <c r="AB68" s="5" t="str">
        <f t="shared" si="18"/>
        <v/>
      </c>
      <c r="AC68" s="5" t="str">
        <f t="shared" si="19"/>
        <v/>
      </c>
      <c r="AD68" s="5" t="str">
        <f t="shared" si="20"/>
        <v/>
      </c>
      <c r="AE68" s="5" t="str">
        <f t="shared" si="21"/>
        <v/>
      </c>
      <c r="AF68" s="5" t="str">
        <f t="shared" si="22"/>
        <v/>
      </c>
      <c r="AG68" s="8" t="str">
        <f>IF(G68="男",data_kyogisha!A59,"")</f>
        <v/>
      </c>
      <c r="AH68" s="5" t="str">
        <f t="shared" si="23"/>
        <v/>
      </c>
      <c r="AI68" s="5" t="str">
        <f t="shared" si="24"/>
        <v/>
      </c>
      <c r="AJ68" s="5" t="str">
        <f t="shared" si="25"/>
        <v/>
      </c>
      <c r="AK68" s="5" t="str">
        <f t="shared" si="26"/>
        <v/>
      </c>
      <c r="AL68" s="5" t="str">
        <f t="shared" si="27"/>
        <v/>
      </c>
      <c r="AM68" s="1" t="str">
        <f>IF(G68="女",data_kyogisha!A59,"")</f>
        <v/>
      </c>
      <c r="AN68" s="1">
        <f t="shared" si="30"/>
        <v>0</v>
      </c>
      <c r="AO68" s="1" t="str">
        <f t="shared" si="31"/>
        <v/>
      </c>
      <c r="AP68" s="1">
        <f t="shared" si="32"/>
        <v>0</v>
      </c>
      <c r="AQ68" s="1" t="str">
        <f t="shared" si="33"/>
        <v/>
      </c>
      <c r="AR68" s="1">
        <f t="shared" si="34"/>
        <v>0</v>
      </c>
      <c r="AS68" s="1" t="str">
        <f t="shared" si="28"/>
        <v/>
      </c>
      <c r="AT68" s="1">
        <f t="shared" si="35"/>
        <v>0</v>
      </c>
      <c r="AU68" s="1" t="str">
        <f t="shared" si="29"/>
        <v/>
      </c>
    </row>
    <row r="69" spans="1:47">
      <c r="A69" s="29">
        <v>59</v>
      </c>
      <c r="B69" s="178" t="str">
        <f>IF(①団体情報入力!C67="","",IF(C69="","",①団体情報入力!C67))</f>
        <v/>
      </c>
      <c r="C69" s="143"/>
      <c r="D69" s="52"/>
      <c r="E69" s="52"/>
      <c r="F69" s="209"/>
      <c r="G69" s="52"/>
      <c r="H69" s="53"/>
      <c r="I69" s="54"/>
      <c r="J69" s="145"/>
      <c r="K69" s="119"/>
      <c r="L69" s="54"/>
      <c r="M69" s="145"/>
      <c r="N69" s="119"/>
      <c r="O69" s="54"/>
      <c r="P69" s="145"/>
      <c r="Q69" s="206"/>
      <c r="R69" s="456"/>
      <c r="S69" s="457"/>
      <c r="T69" s="452"/>
      <c r="U69" s="453"/>
      <c r="AB69" s="5" t="str">
        <f t="shared" si="18"/>
        <v/>
      </c>
      <c r="AC69" s="5" t="str">
        <f t="shared" si="19"/>
        <v/>
      </c>
      <c r="AD69" s="5" t="str">
        <f t="shared" si="20"/>
        <v/>
      </c>
      <c r="AE69" s="5" t="str">
        <f t="shared" si="21"/>
        <v/>
      </c>
      <c r="AF69" s="5" t="str">
        <f t="shared" si="22"/>
        <v/>
      </c>
      <c r="AG69" s="8" t="str">
        <f>IF(G69="男",data_kyogisha!A60,"")</f>
        <v/>
      </c>
      <c r="AH69" s="5" t="str">
        <f t="shared" si="23"/>
        <v/>
      </c>
      <c r="AI69" s="5" t="str">
        <f t="shared" si="24"/>
        <v/>
      </c>
      <c r="AJ69" s="5" t="str">
        <f t="shared" si="25"/>
        <v/>
      </c>
      <c r="AK69" s="5" t="str">
        <f t="shared" si="26"/>
        <v/>
      </c>
      <c r="AL69" s="5" t="str">
        <f t="shared" si="27"/>
        <v/>
      </c>
      <c r="AM69" s="1" t="str">
        <f>IF(G69="女",data_kyogisha!A60,"")</f>
        <v/>
      </c>
      <c r="AN69" s="1">
        <f t="shared" si="30"/>
        <v>0</v>
      </c>
      <c r="AO69" s="1" t="str">
        <f t="shared" si="31"/>
        <v/>
      </c>
      <c r="AP69" s="1">
        <f t="shared" si="32"/>
        <v>0</v>
      </c>
      <c r="AQ69" s="1" t="str">
        <f t="shared" si="33"/>
        <v/>
      </c>
      <c r="AR69" s="1">
        <f t="shared" si="34"/>
        <v>0</v>
      </c>
      <c r="AS69" s="1" t="str">
        <f t="shared" si="28"/>
        <v/>
      </c>
      <c r="AT69" s="1">
        <f t="shared" si="35"/>
        <v>0</v>
      </c>
      <c r="AU69" s="1" t="str">
        <f t="shared" si="29"/>
        <v/>
      </c>
    </row>
    <row r="70" spans="1:47">
      <c r="A70" s="29">
        <v>60</v>
      </c>
      <c r="B70" s="178" t="str">
        <f>IF(①団体情報入力!C68="","",IF(C70="","",①団体情報入力!C68))</f>
        <v/>
      </c>
      <c r="C70" s="143"/>
      <c r="D70" s="52"/>
      <c r="E70" s="52"/>
      <c r="F70" s="209"/>
      <c r="G70" s="52"/>
      <c r="H70" s="53"/>
      <c r="I70" s="54"/>
      <c r="J70" s="145"/>
      <c r="K70" s="119"/>
      <c r="L70" s="54"/>
      <c r="M70" s="145"/>
      <c r="N70" s="119"/>
      <c r="O70" s="54"/>
      <c r="P70" s="145"/>
      <c r="Q70" s="206"/>
      <c r="R70" s="456"/>
      <c r="S70" s="457"/>
      <c r="T70" s="452"/>
      <c r="U70" s="453"/>
      <c r="AB70" s="5" t="str">
        <f t="shared" si="18"/>
        <v/>
      </c>
      <c r="AC70" s="5" t="str">
        <f t="shared" si="19"/>
        <v/>
      </c>
      <c r="AD70" s="5" t="str">
        <f t="shared" si="20"/>
        <v/>
      </c>
      <c r="AE70" s="5" t="str">
        <f t="shared" si="21"/>
        <v/>
      </c>
      <c r="AF70" s="5" t="str">
        <f t="shared" si="22"/>
        <v/>
      </c>
      <c r="AG70" s="8" t="str">
        <f>IF(G70="男",data_kyogisha!A61,"")</f>
        <v/>
      </c>
      <c r="AH70" s="5" t="str">
        <f t="shared" si="23"/>
        <v/>
      </c>
      <c r="AI70" s="5" t="str">
        <f t="shared" si="24"/>
        <v/>
      </c>
      <c r="AJ70" s="5" t="str">
        <f t="shared" si="25"/>
        <v/>
      </c>
      <c r="AK70" s="5" t="str">
        <f t="shared" si="26"/>
        <v/>
      </c>
      <c r="AL70" s="5" t="str">
        <f t="shared" si="27"/>
        <v/>
      </c>
      <c r="AM70" s="1" t="str">
        <f>IF(G70="女",data_kyogisha!A61,"")</f>
        <v/>
      </c>
      <c r="AN70" s="1">
        <f t="shared" si="30"/>
        <v>0</v>
      </c>
      <c r="AO70" s="1" t="str">
        <f t="shared" si="31"/>
        <v/>
      </c>
      <c r="AP70" s="1">
        <f t="shared" si="32"/>
        <v>0</v>
      </c>
      <c r="AQ70" s="1" t="str">
        <f t="shared" si="33"/>
        <v/>
      </c>
      <c r="AR70" s="1">
        <f t="shared" si="34"/>
        <v>0</v>
      </c>
      <c r="AS70" s="1" t="str">
        <f t="shared" si="28"/>
        <v/>
      </c>
      <c r="AT70" s="1">
        <f t="shared" si="35"/>
        <v>0</v>
      </c>
      <c r="AU70" s="1" t="str">
        <f t="shared" si="29"/>
        <v/>
      </c>
    </row>
    <row r="71" spans="1:47">
      <c r="A71" s="29">
        <v>61</v>
      </c>
      <c r="B71" s="178" t="str">
        <f>IF(①団体情報入力!C69="","",IF(C71="","",①団体情報入力!C69))</f>
        <v/>
      </c>
      <c r="C71" s="143"/>
      <c r="D71" s="52"/>
      <c r="E71" s="52"/>
      <c r="F71" s="209"/>
      <c r="G71" s="52"/>
      <c r="H71" s="53"/>
      <c r="I71" s="54"/>
      <c r="J71" s="145"/>
      <c r="K71" s="119"/>
      <c r="L71" s="54"/>
      <c r="M71" s="145"/>
      <c r="N71" s="119"/>
      <c r="O71" s="54"/>
      <c r="P71" s="145"/>
      <c r="Q71" s="206"/>
      <c r="R71" s="456"/>
      <c r="S71" s="457"/>
      <c r="T71" s="452"/>
      <c r="U71" s="453"/>
      <c r="AB71" s="5" t="str">
        <f t="shared" si="18"/>
        <v/>
      </c>
      <c r="AC71" s="5" t="str">
        <f t="shared" si="19"/>
        <v/>
      </c>
      <c r="AD71" s="5" t="str">
        <f t="shared" si="20"/>
        <v/>
      </c>
      <c r="AE71" s="5" t="str">
        <f t="shared" si="21"/>
        <v/>
      </c>
      <c r="AF71" s="5" t="str">
        <f t="shared" si="22"/>
        <v/>
      </c>
      <c r="AG71" s="8" t="str">
        <f>IF(G71="男",data_kyogisha!A62,"")</f>
        <v/>
      </c>
      <c r="AH71" s="5" t="str">
        <f t="shared" si="23"/>
        <v/>
      </c>
      <c r="AI71" s="5" t="str">
        <f t="shared" si="24"/>
        <v/>
      </c>
      <c r="AJ71" s="5" t="str">
        <f t="shared" si="25"/>
        <v/>
      </c>
      <c r="AK71" s="5" t="str">
        <f t="shared" si="26"/>
        <v/>
      </c>
      <c r="AL71" s="5" t="str">
        <f t="shared" si="27"/>
        <v/>
      </c>
      <c r="AM71" s="1" t="str">
        <f>IF(G71="女",data_kyogisha!A62,"")</f>
        <v/>
      </c>
      <c r="AN71" s="1">
        <f t="shared" si="30"/>
        <v>0</v>
      </c>
      <c r="AO71" s="1" t="str">
        <f t="shared" si="31"/>
        <v/>
      </c>
      <c r="AP71" s="1">
        <f t="shared" si="32"/>
        <v>0</v>
      </c>
      <c r="AQ71" s="1" t="str">
        <f t="shared" si="33"/>
        <v/>
      </c>
      <c r="AR71" s="1">
        <f t="shared" si="34"/>
        <v>0</v>
      </c>
      <c r="AS71" s="1" t="str">
        <f t="shared" si="28"/>
        <v/>
      </c>
      <c r="AT71" s="1">
        <f t="shared" si="35"/>
        <v>0</v>
      </c>
      <c r="AU71" s="1" t="str">
        <f t="shared" si="29"/>
        <v/>
      </c>
    </row>
    <row r="72" spans="1:47">
      <c r="A72" s="29">
        <v>62</v>
      </c>
      <c r="B72" s="178" t="str">
        <f>IF(①団体情報入力!C70="","",IF(C72="","",①団体情報入力!C70))</f>
        <v/>
      </c>
      <c r="C72" s="143"/>
      <c r="D72" s="52"/>
      <c r="E72" s="52"/>
      <c r="F72" s="209"/>
      <c r="G72" s="52"/>
      <c r="H72" s="53"/>
      <c r="I72" s="54"/>
      <c r="J72" s="145"/>
      <c r="K72" s="119"/>
      <c r="L72" s="54"/>
      <c r="M72" s="145"/>
      <c r="N72" s="119"/>
      <c r="O72" s="54"/>
      <c r="P72" s="145"/>
      <c r="Q72" s="206"/>
      <c r="R72" s="456"/>
      <c r="S72" s="457"/>
      <c r="T72" s="452"/>
      <c r="U72" s="453"/>
      <c r="AB72" s="5" t="str">
        <f t="shared" si="18"/>
        <v/>
      </c>
      <c r="AC72" s="5" t="str">
        <f t="shared" si="19"/>
        <v/>
      </c>
      <c r="AD72" s="5" t="str">
        <f t="shared" si="20"/>
        <v/>
      </c>
      <c r="AE72" s="5" t="str">
        <f t="shared" si="21"/>
        <v/>
      </c>
      <c r="AF72" s="5" t="str">
        <f t="shared" si="22"/>
        <v/>
      </c>
      <c r="AG72" s="8" t="str">
        <f>IF(G72="男",data_kyogisha!A63,"")</f>
        <v/>
      </c>
      <c r="AH72" s="5" t="str">
        <f t="shared" si="23"/>
        <v/>
      </c>
      <c r="AI72" s="5" t="str">
        <f t="shared" si="24"/>
        <v/>
      </c>
      <c r="AJ72" s="5" t="str">
        <f t="shared" si="25"/>
        <v/>
      </c>
      <c r="AK72" s="5" t="str">
        <f t="shared" si="26"/>
        <v/>
      </c>
      <c r="AL72" s="5" t="str">
        <f t="shared" si="27"/>
        <v/>
      </c>
      <c r="AM72" s="1" t="str">
        <f>IF(G72="女",data_kyogisha!A63,"")</f>
        <v/>
      </c>
      <c r="AN72" s="1">
        <f t="shared" si="30"/>
        <v>0</v>
      </c>
      <c r="AO72" s="1" t="str">
        <f t="shared" si="31"/>
        <v/>
      </c>
      <c r="AP72" s="1">
        <f t="shared" si="32"/>
        <v>0</v>
      </c>
      <c r="AQ72" s="1" t="str">
        <f t="shared" si="33"/>
        <v/>
      </c>
      <c r="AR72" s="1">
        <f t="shared" si="34"/>
        <v>0</v>
      </c>
      <c r="AS72" s="1" t="str">
        <f t="shared" si="28"/>
        <v/>
      </c>
      <c r="AT72" s="1">
        <f t="shared" si="35"/>
        <v>0</v>
      </c>
      <c r="AU72" s="1" t="str">
        <f t="shared" si="29"/>
        <v/>
      </c>
    </row>
    <row r="73" spans="1:47">
      <c r="A73" s="29">
        <v>63</v>
      </c>
      <c r="B73" s="178" t="str">
        <f>IF(①団体情報入力!C71="","",IF(C73="","",①団体情報入力!C71))</f>
        <v/>
      </c>
      <c r="C73" s="143"/>
      <c r="D73" s="52"/>
      <c r="E73" s="52"/>
      <c r="F73" s="209"/>
      <c r="G73" s="52"/>
      <c r="H73" s="53"/>
      <c r="I73" s="54"/>
      <c r="J73" s="145"/>
      <c r="K73" s="119"/>
      <c r="L73" s="54"/>
      <c r="M73" s="145"/>
      <c r="N73" s="119"/>
      <c r="O73" s="54"/>
      <c r="P73" s="145"/>
      <c r="Q73" s="206"/>
      <c r="R73" s="456"/>
      <c r="S73" s="457"/>
      <c r="T73" s="452"/>
      <c r="U73" s="453"/>
      <c r="AB73" s="5" t="str">
        <f t="shared" si="18"/>
        <v/>
      </c>
      <c r="AC73" s="5" t="str">
        <f t="shared" si="19"/>
        <v/>
      </c>
      <c r="AD73" s="5" t="str">
        <f t="shared" si="20"/>
        <v/>
      </c>
      <c r="AE73" s="5" t="str">
        <f t="shared" si="21"/>
        <v/>
      </c>
      <c r="AF73" s="5" t="str">
        <f t="shared" si="22"/>
        <v/>
      </c>
      <c r="AG73" s="8" t="str">
        <f>IF(G73="男",data_kyogisha!A64,"")</f>
        <v/>
      </c>
      <c r="AH73" s="5" t="str">
        <f t="shared" si="23"/>
        <v/>
      </c>
      <c r="AI73" s="5" t="str">
        <f t="shared" si="24"/>
        <v/>
      </c>
      <c r="AJ73" s="5" t="str">
        <f t="shared" si="25"/>
        <v/>
      </c>
      <c r="AK73" s="5" t="str">
        <f t="shared" si="26"/>
        <v/>
      </c>
      <c r="AL73" s="5" t="str">
        <f t="shared" si="27"/>
        <v/>
      </c>
      <c r="AM73" s="1" t="str">
        <f>IF(G73="女",data_kyogisha!A64,"")</f>
        <v/>
      </c>
      <c r="AN73" s="1">
        <f t="shared" si="30"/>
        <v>0</v>
      </c>
      <c r="AO73" s="1" t="str">
        <f t="shared" si="31"/>
        <v/>
      </c>
      <c r="AP73" s="1">
        <f t="shared" si="32"/>
        <v>0</v>
      </c>
      <c r="AQ73" s="1" t="str">
        <f t="shared" si="33"/>
        <v/>
      </c>
      <c r="AR73" s="1">
        <f t="shared" si="34"/>
        <v>0</v>
      </c>
      <c r="AS73" s="1" t="str">
        <f t="shared" si="28"/>
        <v/>
      </c>
      <c r="AT73" s="1">
        <f t="shared" si="35"/>
        <v>0</v>
      </c>
      <c r="AU73" s="1" t="str">
        <f t="shared" si="29"/>
        <v/>
      </c>
    </row>
    <row r="74" spans="1:47">
      <c r="A74" s="29">
        <v>64</v>
      </c>
      <c r="B74" s="178" t="str">
        <f>IF(①団体情報入力!C72="","",IF(C74="","",①団体情報入力!C72))</f>
        <v/>
      </c>
      <c r="C74" s="143"/>
      <c r="D74" s="52"/>
      <c r="E74" s="52"/>
      <c r="F74" s="209"/>
      <c r="G74" s="52"/>
      <c r="H74" s="53"/>
      <c r="I74" s="54"/>
      <c r="J74" s="145"/>
      <c r="K74" s="119"/>
      <c r="L74" s="54"/>
      <c r="M74" s="145"/>
      <c r="N74" s="119"/>
      <c r="O74" s="54"/>
      <c r="P74" s="145"/>
      <c r="Q74" s="206"/>
      <c r="R74" s="456"/>
      <c r="S74" s="457"/>
      <c r="T74" s="452"/>
      <c r="U74" s="453"/>
      <c r="AB74" s="5" t="str">
        <f t="shared" si="18"/>
        <v/>
      </c>
      <c r="AC74" s="5" t="str">
        <f t="shared" si="19"/>
        <v/>
      </c>
      <c r="AD74" s="5" t="str">
        <f t="shared" si="20"/>
        <v/>
      </c>
      <c r="AE74" s="5" t="str">
        <f t="shared" si="21"/>
        <v/>
      </c>
      <c r="AF74" s="5" t="str">
        <f t="shared" si="22"/>
        <v/>
      </c>
      <c r="AG74" s="8" t="str">
        <f>IF(G74="男",data_kyogisha!A65,"")</f>
        <v/>
      </c>
      <c r="AH74" s="5" t="str">
        <f t="shared" si="23"/>
        <v/>
      </c>
      <c r="AI74" s="5" t="str">
        <f t="shared" si="24"/>
        <v/>
      </c>
      <c r="AJ74" s="5" t="str">
        <f t="shared" si="25"/>
        <v/>
      </c>
      <c r="AK74" s="5" t="str">
        <f t="shared" si="26"/>
        <v/>
      </c>
      <c r="AL74" s="5" t="str">
        <f t="shared" si="27"/>
        <v/>
      </c>
      <c r="AM74" s="1" t="str">
        <f>IF(G74="女",data_kyogisha!A65,"")</f>
        <v/>
      </c>
      <c r="AN74" s="1">
        <f t="shared" si="30"/>
        <v>0</v>
      </c>
      <c r="AO74" s="1" t="str">
        <f t="shared" si="31"/>
        <v/>
      </c>
      <c r="AP74" s="1">
        <f t="shared" si="32"/>
        <v>0</v>
      </c>
      <c r="AQ74" s="1" t="str">
        <f t="shared" si="33"/>
        <v/>
      </c>
      <c r="AR74" s="1">
        <f t="shared" si="34"/>
        <v>0</v>
      </c>
      <c r="AS74" s="1" t="str">
        <f t="shared" si="28"/>
        <v/>
      </c>
      <c r="AT74" s="1">
        <f t="shared" si="35"/>
        <v>0</v>
      </c>
      <c r="AU74" s="1" t="str">
        <f t="shared" si="29"/>
        <v/>
      </c>
    </row>
    <row r="75" spans="1:47">
      <c r="A75" s="29">
        <v>65</v>
      </c>
      <c r="B75" s="178" t="str">
        <f>IF(①団体情報入力!C73="","",IF(C75="","",①団体情報入力!C73))</f>
        <v/>
      </c>
      <c r="C75" s="143"/>
      <c r="D75" s="52"/>
      <c r="E75" s="52"/>
      <c r="F75" s="209"/>
      <c r="G75" s="52"/>
      <c r="H75" s="53"/>
      <c r="I75" s="54"/>
      <c r="J75" s="145"/>
      <c r="K75" s="119"/>
      <c r="L75" s="54"/>
      <c r="M75" s="145"/>
      <c r="N75" s="119"/>
      <c r="O75" s="54"/>
      <c r="P75" s="145"/>
      <c r="Q75" s="206"/>
      <c r="R75" s="456"/>
      <c r="S75" s="457"/>
      <c r="T75" s="452"/>
      <c r="U75" s="453"/>
      <c r="AB75" s="5" t="str">
        <f t="shared" ref="AB75:AB100" si="36">IF(G75="男",C75,"")</f>
        <v/>
      </c>
      <c r="AC75" s="5" t="str">
        <f t="shared" ref="AC75:AC100" si="37">IF(G75="男",D75,"")</f>
        <v/>
      </c>
      <c r="AD75" s="5" t="str">
        <f t="shared" ref="AD75:AD100" si="38">IF(G75="男",E75,"")</f>
        <v/>
      </c>
      <c r="AE75" s="5" t="str">
        <f t="shared" ref="AE75:AE100" si="39">IF(G75="男",G75,"")</f>
        <v/>
      </c>
      <c r="AF75" s="5" t="str">
        <f t="shared" ref="AF75:AF100" si="40">IF(G75="男",IF(H75="","",H75),"")</f>
        <v/>
      </c>
      <c r="AG75" s="8" t="str">
        <f>IF(G75="男",data_kyogisha!A66,"")</f>
        <v/>
      </c>
      <c r="AH75" s="5" t="str">
        <f t="shared" ref="AH75:AH100" si="41">IF(G75="女",C75,"")</f>
        <v/>
      </c>
      <c r="AI75" s="5" t="str">
        <f t="shared" ref="AI75:AI100" si="42">IF(G75="女",D75,"")</f>
        <v/>
      </c>
      <c r="AJ75" s="5" t="str">
        <f t="shared" ref="AJ75:AJ100" si="43">IF(G75="女",E75,"")</f>
        <v/>
      </c>
      <c r="AK75" s="5" t="str">
        <f t="shared" ref="AK75:AK100" si="44">IF(G75="女",G75,"")</f>
        <v/>
      </c>
      <c r="AL75" s="5" t="str">
        <f t="shared" ref="AL75:AL100" si="45">IF(G75="女",IF(H75="","",H75),"")</f>
        <v/>
      </c>
      <c r="AM75" s="1" t="str">
        <f>IF(G75="女",data_kyogisha!A66,"")</f>
        <v/>
      </c>
      <c r="AN75" s="1">
        <f t="shared" si="30"/>
        <v>0</v>
      </c>
      <c r="AO75" s="1" t="str">
        <f t="shared" si="31"/>
        <v/>
      </c>
      <c r="AP75" s="1">
        <f t="shared" si="32"/>
        <v>0</v>
      </c>
      <c r="AQ75" s="1" t="str">
        <f t="shared" si="33"/>
        <v/>
      </c>
      <c r="AR75" s="1">
        <f t="shared" si="34"/>
        <v>0</v>
      </c>
      <c r="AS75" s="1" t="str">
        <f t="shared" ref="AS75:AS100" si="46">IF(AND($G75="女",$R75="○"),$C75,"")</f>
        <v/>
      </c>
      <c r="AT75" s="1">
        <f t="shared" si="35"/>
        <v>0</v>
      </c>
      <c r="AU75" s="1" t="str">
        <f t="shared" ref="AU75:AU100" si="47">IF(AND($G75="女",$T75="○"),$C75,"")</f>
        <v/>
      </c>
    </row>
    <row r="76" spans="1:47">
      <c r="A76" s="29">
        <v>66</v>
      </c>
      <c r="B76" s="178" t="str">
        <f>IF(①団体情報入力!C74="","",IF(C76="","",①団体情報入力!C74))</f>
        <v/>
      </c>
      <c r="C76" s="143"/>
      <c r="D76" s="52"/>
      <c r="E76" s="52"/>
      <c r="F76" s="209"/>
      <c r="G76" s="52"/>
      <c r="H76" s="53"/>
      <c r="I76" s="54"/>
      <c r="J76" s="145"/>
      <c r="K76" s="119"/>
      <c r="L76" s="54"/>
      <c r="M76" s="145"/>
      <c r="N76" s="119"/>
      <c r="O76" s="54"/>
      <c r="P76" s="145"/>
      <c r="Q76" s="206"/>
      <c r="R76" s="456"/>
      <c r="S76" s="457"/>
      <c r="T76" s="452"/>
      <c r="U76" s="453"/>
      <c r="AB76" s="5" t="str">
        <f t="shared" si="36"/>
        <v/>
      </c>
      <c r="AC76" s="5" t="str">
        <f t="shared" si="37"/>
        <v/>
      </c>
      <c r="AD76" s="5" t="str">
        <f t="shared" si="38"/>
        <v/>
      </c>
      <c r="AE76" s="5" t="str">
        <f t="shared" si="39"/>
        <v/>
      </c>
      <c r="AF76" s="5" t="str">
        <f t="shared" si="40"/>
        <v/>
      </c>
      <c r="AG76" s="8" t="str">
        <f>IF(G76="男",data_kyogisha!A67,"")</f>
        <v/>
      </c>
      <c r="AH76" s="5" t="str">
        <f t="shared" si="41"/>
        <v/>
      </c>
      <c r="AI76" s="5" t="str">
        <f t="shared" si="42"/>
        <v/>
      </c>
      <c r="AJ76" s="5" t="str">
        <f t="shared" si="43"/>
        <v/>
      </c>
      <c r="AK76" s="5" t="str">
        <f t="shared" si="44"/>
        <v/>
      </c>
      <c r="AL76" s="5" t="str">
        <f t="shared" si="45"/>
        <v/>
      </c>
      <c r="AM76" s="1" t="str">
        <f>IF(G76="女",data_kyogisha!A67,"")</f>
        <v/>
      </c>
      <c r="AN76" s="1">
        <f t="shared" ref="AN76:AN100" si="48">IF(AND(G76="男",R76="○"),AN75+1,AN75)</f>
        <v>0</v>
      </c>
      <c r="AO76" s="1" t="str">
        <f t="shared" ref="AO76:AO100" si="49">IF(AND(G76="男",R76="○"),C76,"")</f>
        <v/>
      </c>
      <c r="AP76" s="1">
        <f t="shared" ref="AP76:AP100" si="50">IF(AND(G76="男",T76="○"),AP75+1,AP75)</f>
        <v>0</v>
      </c>
      <c r="AQ76" s="1" t="str">
        <f t="shared" ref="AQ76:AQ100" si="51">IF(AND(G76="男",T76="○"),C76,"")</f>
        <v/>
      </c>
      <c r="AR76" s="1">
        <f t="shared" ref="AR76:AR100" si="52">IF(AND(G76="女",R76="○"),AR75+1,AR75)</f>
        <v>0</v>
      </c>
      <c r="AS76" s="1" t="str">
        <f t="shared" si="46"/>
        <v/>
      </c>
      <c r="AT76" s="1">
        <f t="shared" ref="AT76:AT100" si="53">IF(AND(G76="女",T76="○"),AT75+1,AT75)</f>
        <v>0</v>
      </c>
      <c r="AU76" s="1" t="str">
        <f t="shared" si="47"/>
        <v/>
      </c>
    </row>
    <row r="77" spans="1:47">
      <c r="A77" s="29">
        <v>67</v>
      </c>
      <c r="B77" s="178" t="str">
        <f>IF(①団体情報入力!C75="","",IF(C77="","",①団体情報入力!C75))</f>
        <v/>
      </c>
      <c r="C77" s="143"/>
      <c r="D77" s="52"/>
      <c r="E77" s="52"/>
      <c r="F77" s="209"/>
      <c r="G77" s="52"/>
      <c r="H77" s="53"/>
      <c r="I77" s="54"/>
      <c r="J77" s="145"/>
      <c r="K77" s="119"/>
      <c r="L77" s="54"/>
      <c r="M77" s="145"/>
      <c r="N77" s="119"/>
      <c r="O77" s="54"/>
      <c r="P77" s="145"/>
      <c r="Q77" s="206"/>
      <c r="R77" s="456"/>
      <c r="S77" s="457"/>
      <c r="T77" s="452"/>
      <c r="U77" s="453"/>
      <c r="AB77" s="5" t="str">
        <f t="shared" si="36"/>
        <v/>
      </c>
      <c r="AC77" s="5" t="str">
        <f t="shared" si="37"/>
        <v/>
      </c>
      <c r="AD77" s="5" t="str">
        <f t="shared" si="38"/>
        <v/>
      </c>
      <c r="AE77" s="5" t="str">
        <f t="shared" si="39"/>
        <v/>
      </c>
      <c r="AF77" s="5" t="str">
        <f t="shared" si="40"/>
        <v/>
      </c>
      <c r="AG77" s="8" t="str">
        <f>IF(G77="男",data_kyogisha!A68,"")</f>
        <v/>
      </c>
      <c r="AH77" s="5" t="str">
        <f t="shared" si="41"/>
        <v/>
      </c>
      <c r="AI77" s="5" t="str">
        <f t="shared" si="42"/>
        <v/>
      </c>
      <c r="AJ77" s="5" t="str">
        <f t="shared" si="43"/>
        <v/>
      </c>
      <c r="AK77" s="5" t="str">
        <f t="shared" si="44"/>
        <v/>
      </c>
      <c r="AL77" s="5" t="str">
        <f t="shared" si="45"/>
        <v/>
      </c>
      <c r="AM77" s="1" t="str">
        <f>IF(G77="女",data_kyogisha!A68,"")</f>
        <v/>
      </c>
      <c r="AN77" s="1">
        <f t="shared" si="48"/>
        <v>0</v>
      </c>
      <c r="AO77" s="1" t="str">
        <f t="shared" si="49"/>
        <v/>
      </c>
      <c r="AP77" s="1">
        <f t="shared" si="50"/>
        <v>0</v>
      </c>
      <c r="AQ77" s="1" t="str">
        <f t="shared" si="51"/>
        <v/>
      </c>
      <c r="AR77" s="1">
        <f t="shared" si="52"/>
        <v>0</v>
      </c>
      <c r="AS77" s="1" t="str">
        <f t="shared" si="46"/>
        <v/>
      </c>
      <c r="AT77" s="1">
        <f t="shared" si="53"/>
        <v>0</v>
      </c>
      <c r="AU77" s="1" t="str">
        <f t="shared" si="47"/>
        <v/>
      </c>
    </row>
    <row r="78" spans="1:47">
      <c r="A78" s="29">
        <v>68</v>
      </c>
      <c r="B78" s="178" t="str">
        <f>IF(①団体情報入力!C76="","",IF(C78="","",①団体情報入力!C76))</f>
        <v/>
      </c>
      <c r="C78" s="143"/>
      <c r="D78" s="52"/>
      <c r="E78" s="52"/>
      <c r="F78" s="209"/>
      <c r="G78" s="52"/>
      <c r="H78" s="53"/>
      <c r="I78" s="54"/>
      <c r="J78" s="145"/>
      <c r="K78" s="119"/>
      <c r="L78" s="54"/>
      <c r="M78" s="145"/>
      <c r="N78" s="119"/>
      <c r="O78" s="54"/>
      <c r="P78" s="145"/>
      <c r="Q78" s="206"/>
      <c r="R78" s="456"/>
      <c r="S78" s="457"/>
      <c r="T78" s="452"/>
      <c r="U78" s="453"/>
      <c r="AB78" s="5" t="str">
        <f t="shared" si="36"/>
        <v/>
      </c>
      <c r="AC78" s="5" t="str">
        <f t="shared" si="37"/>
        <v/>
      </c>
      <c r="AD78" s="5" t="str">
        <f t="shared" si="38"/>
        <v/>
      </c>
      <c r="AE78" s="5" t="str">
        <f t="shared" si="39"/>
        <v/>
      </c>
      <c r="AF78" s="5" t="str">
        <f t="shared" si="40"/>
        <v/>
      </c>
      <c r="AG78" s="8" t="str">
        <f>IF(G78="男",data_kyogisha!A69,"")</f>
        <v/>
      </c>
      <c r="AH78" s="5" t="str">
        <f t="shared" si="41"/>
        <v/>
      </c>
      <c r="AI78" s="5" t="str">
        <f t="shared" si="42"/>
        <v/>
      </c>
      <c r="AJ78" s="5" t="str">
        <f t="shared" si="43"/>
        <v/>
      </c>
      <c r="AK78" s="5" t="str">
        <f t="shared" si="44"/>
        <v/>
      </c>
      <c r="AL78" s="5" t="str">
        <f t="shared" si="45"/>
        <v/>
      </c>
      <c r="AM78" s="1" t="str">
        <f>IF(G78="女",data_kyogisha!A69,"")</f>
        <v/>
      </c>
      <c r="AN78" s="1">
        <f t="shared" si="48"/>
        <v>0</v>
      </c>
      <c r="AO78" s="1" t="str">
        <f t="shared" si="49"/>
        <v/>
      </c>
      <c r="AP78" s="1">
        <f t="shared" si="50"/>
        <v>0</v>
      </c>
      <c r="AQ78" s="1" t="str">
        <f t="shared" si="51"/>
        <v/>
      </c>
      <c r="AR78" s="1">
        <f t="shared" si="52"/>
        <v>0</v>
      </c>
      <c r="AS78" s="1" t="str">
        <f t="shared" si="46"/>
        <v/>
      </c>
      <c r="AT78" s="1">
        <f t="shared" si="53"/>
        <v>0</v>
      </c>
      <c r="AU78" s="1" t="str">
        <f t="shared" si="47"/>
        <v/>
      </c>
    </row>
    <row r="79" spans="1:47">
      <c r="A79" s="29">
        <v>69</v>
      </c>
      <c r="B79" s="178" t="str">
        <f>IF(①団体情報入力!C77="","",IF(C79="","",①団体情報入力!C77))</f>
        <v/>
      </c>
      <c r="C79" s="143"/>
      <c r="D79" s="52"/>
      <c r="E79" s="52"/>
      <c r="F79" s="209"/>
      <c r="G79" s="52"/>
      <c r="H79" s="53"/>
      <c r="I79" s="54"/>
      <c r="J79" s="145"/>
      <c r="K79" s="119"/>
      <c r="L79" s="54"/>
      <c r="M79" s="145"/>
      <c r="N79" s="119"/>
      <c r="O79" s="54"/>
      <c r="P79" s="145"/>
      <c r="Q79" s="206"/>
      <c r="R79" s="456"/>
      <c r="S79" s="457"/>
      <c r="T79" s="452"/>
      <c r="U79" s="453"/>
      <c r="AB79" s="5" t="str">
        <f t="shared" si="36"/>
        <v/>
      </c>
      <c r="AC79" s="5" t="str">
        <f t="shared" si="37"/>
        <v/>
      </c>
      <c r="AD79" s="5" t="str">
        <f t="shared" si="38"/>
        <v/>
      </c>
      <c r="AE79" s="5" t="str">
        <f t="shared" si="39"/>
        <v/>
      </c>
      <c r="AF79" s="5" t="str">
        <f t="shared" si="40"/>
        <v/>
      </c>
      <c r="AG79" s="8" t="str">
        <f>IF(G79="男",data_kyogisha!A70,"")</f>
        <v/>
      </c>
      <c r="AH79" s="5" t="str">
        <f t="shared" si="41"/>
        <v/>
      </c>
      <c r="AI79" s="5" t="str">
        <f t="shared" si="42"/>
        <v/>
      </c>
      <c r="AJ79" s="5" t="str">
        <f t="shared" si="43"/>
        <v/>
      </c>
      <c r="AK79" s="5" t="str">
        <f t="shared" si="44"/>
        <v/>
      </c>
      <c r="AL79" s="5" t="str">
        <f t="shared" si="45"/>
        <v/>
      </c>
      <c r="AM79" s="1" t="str">
        <f>IF(G79="女",data_kyogisha!A70,"")</f>
        <v/>
      </c>
      <c r="AN79" s="1">
        <f t="shared" si="48"/>
        <v>0</v>
      </c>
      <c r="AO79" s="1" t="str">
        <f t="shared" si="49"/>
        <v/>
      </c>
      <c r="AP79" s="1">
        <f t="shared" si="50"/>
        <v>0</v>
      </c>
      <c r="AQ79" s="1" t="str">
        <f t="shared" si="51"/>
        <v/>
      </c>
      <c r="AR79" s="1">
        <f t="shared" si="52"/>
        <v>0</v>
      </c>
      <c r="AS79" s="1" t="str">
        <f t="shared" si="46"/>
        <v/>
      </c>
      <c r="AT79" s="1">
        <f t="shared" si="53"/>
        <v>0</v>
      </c>
      <c r="AU79" s="1" t="str">
        <f t="shared" si="47"/>
        <v/>
      </c>
    </row>
    <row r="80" spans="1:47">
      <c r="A80" s="29">
        <v>70</v>
      </c>
      <c r="B80" s="178" t="str">
        <f>IF(①団体情報入力!C78="","",IF(C80="","",①団体情報入力!C78))</f>
        <v/>
      </c>
      <c r="C80" s="143"/>
      <c r="D80" s="52"/>
      <c r="E80" s="52"/>
      <c r="F80" s="209"/>
      <c r="G80" s="52"/>
      <c r="H80" s="53"/>
      <c r="I80" s="54"/>
      <c r="J80" s="145"/>
      <c r="K80" s="119"/>
      <c r="L80" s="54"/>
      <c r="M80" s="145"/>
      <c r="N80" s="119"/>
      <c r="O80" s="54"/>
      <c r="P80" s="145"/>
      <c r="Q80" s="206"/>
      <c r="R80" s="456"/>
      <c r="S80" s="457"/>
      <c r="T80" s="452"/>
      <c r="U80" s="453"/>
      <c r="AB80" s="5" t="str">
        <f t="shared" si="36"/>
        <v/>
      </c>
      <c r="AC80" s="5" t="str">
        <f t="shared" si="37"/>
        <v/>
      </c>
      <c r="AD80" s="5" t="str">
        <f t="shared" si="38"/>
        <v/>
      </c>
      <c r="AE80" s="5" t="str">
        <f t="shared" si="39"/>
        <v/>
      </c>
      <c r="AF80" s="5" t="str">
        <f t="shared" si="40"/>
        <v/>
      </c>
      <c r="AG80" s="8" t="str">
        <f>IF(G80="男",data_kyogisha!A71,"")</f>
        <v/>
      </c>
      <c r="AH80" s="5" t="str">
        <f t="shared" si="41"/>
        <v/>
      </c>
      <c r="AI80" s="5" t="str">
        <f t="shared" si="42"/>
        <v/>
      </c>
      <c r="AJ80" s="5" t="str">
        <f t="shared" si="43"/>
        <v/>
      </c>
      <c r="AK80" s="5" t="str">
        <f t="shared" si="44"/>
        <v/>
      </c>
      <c r="AL80" s="5" t="str">
        <f t="shared" si="45"/>
        <v/>
      </c>
      <c r="AM80" s="1" t="str">
        <f>IF(G80="女",data_kyogisha!A71,"")</f>
        <v/>
      </c>
      <c r="AN80" s="1">
        <f t="shared" si="48"/>
        <v>0</v>
      </c>
      <c r="AO80" s="1" t="str">
        <f t="shared" si="49"/>
        <v/>
      </c>
      <c r="AP80" s="1">
        <f t="shared" si="50"/>
        <v>0</v>
      </c>
      <c r="AQ80" s="1" t="str">
        <f t="shared" si="51"/>
        <v/>
      </c>
      <c r="AR80" s="1">
        <f t="shared" si="52"/>
        <v>0</v>
      </c>
      <c r="AS80" s="1" t="str">
        <f t="shared" si="46"/>
        <v/>
      </c>
      <c r="AT80" s="1">
        <f t="shared" si="53"/>
        <v>0</v>
      </c>
      <c r="AU80" s="1" t="str">
        <f t="shared" si="47"/>
        <v/>
      </c>
    </row>
    <row r="81" spans="1:47">
      <c r="A81" s="29">
        <v>71</v>
      </c>
      <c r="B81" s="178" t="str">
        <f>IF(①団体情報入力!C79="","",IF(C81="","",①団体情報入力!C79))</f>
        <v/>
      </c>
      <c r="C81" s="143"/>
      <c r="D81" s="52"/>
      <c r="E81" s="52"/>
      <c r="F81" s="209"/>
      <c r="G81" s="52"/>
      <c r="H81" s="53"/>
      <c r="I81" s="54"/>
      <c r="J81" s="145"/>
      <c r="K81" s="119"/>
      <c r="L81" s="54"/>
      <c r="M81" s="145"/>
      <c r="N81" s="119"/>
      <c r="O81" s="54"/>
      <c r="P81" s="145"/>
      <c r="Q81" s="206"/>
      <c r="R81" s="456"/>
      <c r="S81" s="457"/>
      <c r="T81" s="452"/>
      <c r="U81" s="453"/>
      <c r="AB81" s="5" t="str">
        <f t="shared" si="36"/>
        <v/>
      </c>
      <c r="AC81" s="5" t="str">
        <f t="shared" si="37"/>
        <v/>
      </c>
      <c r="AD81" s="5" t="str">
        <f t="shared" si="38"/>
        <v/>
      </c>
      <c r="AE81" s="5" t="str">
        <f t="shared" si="39"/>
        <v/>
      </c>
      <c r="AF81" s="5" t="str">
        <f t="shared" si="40"/>
        <v/>
      </c>
      <c r="AG81" s="8" t="str">
        <f>IF(G81="男",data_kyogisha!A72,"")</f>
        <v/>
      </c>
      <c r="AH81" s="5" t="str">
        <f t="shared" si="41"/>
        <v/>
      </c>
      <c r="AI81" s="5" t="str">
        <f t="shared" si="42"/>
        <v/>
      </c>
      <c r="AJ81" s="5" t="str">
        <f t="shared" si="43"/>
        <v/>
      </c>
      <c r="AK81" s="5" t="str">
        <f t="shared" si="44"/>
        <v/>
      </c>
      <c r="AL81" s="5" t="str">
        <f t="shared" si="45"/>
        <v/>
      </c>
      <c r="AM81" s="1" t="str">
        <f>IF(G81="女",data_kyogisha!A72,"")</f>
        <v/>
      </c>
      <c r="AN81" s="1">
        <f t="shared" si="48"/>
        <v>0</v>
      </c>
      <c r="AO81" s="1" t="str">
        <f t="shared" si="49"/>
        <v/>
      </c>
      <c r="AP81" s="1">
        <f t="shared" si="50"/>
        <v>0</v>
      </c>
      <c r="AQ81" s="1" t="str">
        <f t="shared" si="51"/>
        <v/>
      </c>
      <c r="AR81" s="1">
        <f t="shared" si="52"/>
        <v>0</v>
      </c>
      <c r="AS81" s="1" t="str">
        <f t="shared" si="46"/>
        <v/>
      </c>
      <c r="AT81" s="1">
        <f t="shared" si="53"/>
        <v>0</v>
      </c>
      <c r="AU81" s="1" t="str">
        <f t="shared" si="47"/>
        <v/>
      </c>
    </row>
    <row r="82" spans="1:47">
      <c r="A82" s="29">
        <v>72</v>
      </c>
      <c r="B82" s="178" t="str">
        <f>IF(①団体情報入力!C80="","",IF(C82="","",①団体情報入力!C80))</f>
        <v/>
      </c>
      <c r="C82" s="143"/>
      <c r="D82" s="52"/>
      <c r="E82" s="52"/>
      <c r="F82" s="209"/>
      <c r="G82" s="52"/>
      <c r="H82" s="53"/>
      <c r="I82" s="54"/>
      <c r="J82" s="145"/>
      <c r="K82" s="119"/>
      <c r="L82" s="54"/>
      <c r="M82" s="145"/>
      <c r="N82" s="119"/>
      <c r="O82" s="54"/>
      <c r="P82" s="145"/>
      <c r="Q82" s="206"/>
      <c r="R82" s="456"/>
      <c r="S82" s="457"/>
      <c r="T82" s="452"/>
      <c r="U82" s="453"/>
      <c r="AB82" s="5" t="str">
        <f t="shared" si="36"/>
        <v/>
      </c>
      <c r="AC82" s="5" t="str">
        <f t="shared" si="37"/>
        <v/>
      </c>
      <c r="AD82" s="5" t="str">
        <f t="shared" si="38"/>
        <v/>
      </c>
      <c r="AE82" s="5" t="str">
        <f t="shared" si="39"/>
        <v/>
      </c>
      <c r="AF82" s="5" t="str">
        <f t="shared" si="40"/>
        <v/>
      </c>
      <c r="AG82" s="8" t="str">
        <f>IF(G82="男",data_kyogisha!A73,"")</f>
        <v/>
      </c>
      <c r="AH82" s="5" t="str">
        <f t="shared" si="41"/>
        <v/>
      </c>
      <c r="AI82" s="5" t="str">
        <f t="shared" si="42"/>
        <v/>
      </c>
      <c r="AJ82" s="5" t="str">
        <f t="shared" si="43"/>
        <v/>
      </c>
      <c r="AK82" s="5" t="str">
        <f t="shared" si="44"/>
        <v/>
      </c>
      <c r="AL82" s="5" t="str">
        <f t="shared" si="45"/>
        <v/>
      </c>
      <c r="AM82" s="1" t="str">
        <f>IF(G82="女",data_kyogisha!A73,"")</f>
        <v/>
      </c>
      <c r="AN82" s="1">
        <f t="shared" si="48"/>
        <v>0</v>
      </c>
      <c r="AO82" s="1" t="str">
        <f t="shared" si="49"/>
        <v/>
      </c>
      <c r="AP82" s="1">
        <f t="shared" si="50"/>
        <v>0</v>
      </c>
      <c r="AQ82" s="1" t="str">
        <f t="shared" si="51"/>
        <v/>
      </c>
      <c r="AR82" s="1">
        <f t="shared" si="52"/>
        <v>0</v>
      </c>
      <c r="AS82" s="1" t="str">
        <f t="shared" si="46"/>
        <v/>
      </c>
      <c r="AT82" s="1">
        <f t="shared" si="53"/>
        <v>0</v>
      </c>
      <c r="AU82" s="1" t="str">
        <f t="shared" si="47"/>
        <v/>
      </c>
    </row>
    <row r="83" spans="1:47">
      <c r="A83" s="29">
        <v>73</v>
      </c>
      <c r="B83" s="178" t="str">
        <f>IF(①団体情報入力!C81="","",IF(C83="","",①団体情報入力!C81))</f>
        <v/>
      </c>
      <c r="C83" s="143"/>
      <c r="D83" s="52"/>
      <c r="E83" s="52"/>
      <c r="F83" s="209"/>
      <c r="G83" s="52"/>
      <c r="H83" s="53"/>
      <c r="I83" s="54"/>
      <c r="J83" s="145"/>
      <c r="K83" s="119"/>
      <c r="L83" s="54"/>
      <c r="M83" s="145"/>
      <c r="N83" s="119"/>
      <c r="O83" s="54"/>
      <c r="P83" s="145"/>
      <c r="Q83" s="206"/>
      <c r="R83" s="456"/>
      <c r="S83" s="457"/>
      <c r="T83" s="452"/>
      <c r="U83" s="453"/>
      <c r="AB83" s="5" t="str">
        <f t="shared" si="36"/>
        <v/>
      </c>
      <c r="AC83" s="5" t="str">
        <f t="shared" si="37"/>
        <v/>
      </c>
      <c r="AD83" s="5" t="str">
        <f t="shared" si="38"/>
        <v/>
      </c>
      <c r="AE83" s="5" t="str">
        <f t="shared" si="39"/>
        <v/>
      </c>
      <c r="AF83" s="5" t="str">
        <f t="shared" si="40"/>
        <v/>
      </c>
      <c r="AG83" s="8" t="str">
        <f>IF(G83="男",data_kyogisha!A74,"")</f>
        <v/>
      </c>
      <c r="AH83" s="5" t="str">
        <f t="shared" si="41"/>
        <v/>
      </c>
      <c r="AI83" s="5" t="str">
        <f t="shared" si="42"/>
        <v/>
      </c>
      <c r="AJ83" s="5" t="str">
        <f t="shared" si="43"/>
        <v/>
      </c>
      <c r="AK83" s="5" t="str">
        <f t="shared" si="44"/>
        <v/>
      </c>
      <c r="AL83" s="5" t="str">
        <f t="shared" si="45"/>
        <v/>
      </c>
      <c r="AM83" s="1" t="str">
        <f>IF(G83="女",data_kyogisha!A74,"")</f>
        <v/>
      </c>
      <c r="AN83" s="1">
        <f t="shared" si="48"/>
        <v>0</v>
      </c>
      <c r="AO83" s="1" t="str">
        <f t="shared" si="49"/>
        <v/>
      </c>
      <c r="AP83" s="1">
        <f t="shared" si="50"/>
        <v>0</v>
      </c>
      <c r="AQ83" s="1" t="str">
        <f t="shared" si="51"/>
        <v/>
      </c>
      <c r="AR83" s="1">
        <f t="shared" si="52"/>
        <v>0</v>
      </c>
      <c r="AS83" s="1" t="str">
        <f t="shared" si="46"/>
        <v/>
      </c>
      <c r="AT83" s="1">
        <f t="shared" si="53"/>
        <v>0</v>
      </c>
      <c r="AU83" s="1" t="str">
        <f t="shared" si="47"/>
        <v/>
      </c>
    </row>
    <row r="84" spans="1:47">
      <c r="A84" s="29">
        <v>74</v>
      </c>
      <c r="B84" s="178" t="str">
        <f>IF(①団体情報入力!C82="","",IF(C84="","",①団体情報入力!C82))</f>
        <v/>
      </c>
      <c r="C84" s="143"/>
      <c r="D84" s="52"/>
      <c r="E84" s="52"/>
      <c r="F84" s="209"/>
      <c r="G84" s="52"/>
      <c r="H84" s="53"/>
      <c r="I84" s="54"/>
      <c r="J84" s="145"/>
      <c r="K84" s="119"/>
      <c r="L84" s="54"/>
      <c r="M84" s="145"/>
      <c r="N84" s="119"/>
      <c r="O84" s="54"/>
      <c r="P84" s="145"/>
      <c r="Q84" s="206"/>
      <c r="R84" s="456"/>
      <c r="S84" s="457"/>
      <c r="T84" s="452"/>
      <c r="U84" s="453"/>
      <c r="AB84" s="5" t="str">
        <f t="shared" si="36"/>
        <v/>
      </c>
      <c r="AC84" s="5" t="str">
        <f t="shared" si="37"/>
        <v/>
      </c>
      <c r="AD84" s="5" t="str">
        <f t="shared" si="38"/>
        <v/>
      </c>
      <c r="AE84" s="5" t="str">
        <f t="shared" si="39"/>
        <v/>
      </c>
      <c r="AF84" s="5" t="str">
        <f t="shared" si="40"/>
        <v/>
      </c>
      <c r="AG84" s="8" t="str">
        <f>IF(G84="男",data_kyogisha!A75,"")</f>
        <v/>
      </c>
      <c r="AH84" s="5" t="str">
        <f t="shared" si="41"/>
        <v/>
      </c>
      <c r="AI84" s="5" t="str">
        <f t="shared" si="42"/>
        <v/>
      </c>
      <c r="AJ84" s="5" t="str">
        <f t="shared" si="43"/>
        <v/>
      </c>
      <c r="AK84" s="5" t="str">
        <f t="shared" si="44"/>
        <v/>
      </c>
      <c r="AL84" s="5" t="str">
        <f t="shared" si="45"/>
        <v/>
      </c>
      <c r="AM84" s="1" t="str">
        <f>IF(G84="女",data_kyogisha!A75,"")</f>
        <v/>
      </c>
      <c r="AN84" s="1">
        <f t="shared" si="48"/>
        <v>0</v>
      </c>
      <c r="AO84" s="1" t="str">
        <f t="shared" si="49"/>
        <v/>
      </c>
      <c r="AP84" s="1">
        <f t="shared" si="50"/>
        <v>0</v>
      </c>
      <c r="AQ84" s="1" t="str">
        <f t="shared" si="51"/>
        <v/>
      </c>
      <c r="AR84" s="1">
        <f t="shared" si="52"/>
        <v>0</v>
      </c>
      <c r="AS84" s="1" t="str">
        <f t="shared" si="46"/>
        <v/>
      </c>
      <c r="AT84" s="1">
        <f t="shared" si="53"/>
        <v>0</v>
      </c>
      <c r="AU84" s="1" t="str">
        <f t="shared" si="47"/>
        <v/>
      </c>
    </row>
    <row r="85" spans="1:47">
      <c r="A85" s="29">
        <v>75</v>
      </c>
      <c r="B85" s="178" t="str">
        <f>IF(①団体情報入力!C83="","",IF(C85="","",①団体情報入力!C83))</f>
        <v/>
      </c>
      <c r="C85" s="143"/>
      <c r="D85" s="52"/>
      <c r="E85" s="52"/>
      <c r="F85" s="209"/>
      <c r="G85" s="52"/>
      <c r="H85" s="53"/>
      <c r="I85" s="54"/>
      <c r="J85" s="145"/>
      <c r="K85" s="119"/>
      <c r="L85" s="54"/>
      <c r="M85" s="145"/>
      <c r="N85" s="119"/>
      <c r="O85" s="54"/>
      <c r="P85" s="145"/>
      <c r="Q85" s="206"/>
      <c r="R85" s="456"/>
      <c r="S85" s="457"/>
      <c r="T85" s="452"/>
      <c r="U85" s="453"/>
      <c r="AB85" s="5" t="str">
        <f t="shared" si="36"/>
        <v/>
      </c>
      <c r="AC85" s="5" t="str">
        <f t="shared" si="37"/>
        <v/>
      </c>
      <c r="AD85" s="5" t="str">
        <f t="shared" si="38"/>
        <v/>
      </c>
      <c r="AE85" s="5" t="str">
        <f t="shared" si="39"/>
        <v/>
      </c>
      <c r="AF85" s="5" t="str">
        <f t="shared" si="40"/>
        <v/>
      </c>
      <c r="AG85" s="8" t="str">
        <f>IF(G85="男",data_kyogisha!A76,"")</f>
        <v/>
      </c>
      <c r="AH85" s="5" t="str">
        <f t="shared" si="41"/>
        <v/>
      </c>
      <c r="AI85" s="5" t="str">
        <f t="shared" si="42"/>
        <v/>
      </c>
      <c r="AJ85" s="5" t="str">
        <f t="shared" si="43"/>
        <v/>
      </c>
      <c r="AK85" s="5" t="str">
        <f t="shared" si="44"/>
        <v/>
      </c>
      <c r="AL85" s="5" t="str">
        <f t="shared" si="45"/>
        <v/>
      </c>
      <c r="AM85" s="1" t="str">
        <f>IF(G85="女",data_kyogisha!A76,"")</f>
        <v/>
      </c>
      <c r="AN85" s="1">
        <f t="shared" si="48"/>
        <v>0</v>
      </c>
      <c r="AO85" s="1" t="str">
        <f t="shared" si="49"/>
        <v/>
      </c>
      <c r="AP85" s="1">
        <f t="shared" si="50"/>
        <v>0</v>
      </c>
      <c r="AQ85" s="1" t="str">
        <f t="shared" si="51"/>
        <v/>
      </c>
      <c r="AR85" s="1">
        <f t="shared" si="52"/>
        <v>0</v>
      </c>
      <c r="AS85" s="1" t="str">
        <f t="shared" si="46"/>
        <v/>
      </c>
      <c r="AT85" s="1">
        <f t="shared" si="53"/>
        <v>0</v>
      </c>
      <c r="AU85" s="1" t="str">
        <f t="shared" si="47"/>
        <v/>
      </c>
    </row>
    <row r="86" spans="1:47">
      <c r="A86" s="29">
        <v>76</v>
      </c>
      <c r="B86" s="178" t="str">
        <f>IF(①団体情報入力!C84="","",IF(C86="","",①団体情報入力!C84))</f>
        <v/>
      </c>
      <c r="C86" s="143"/>
      <c r="D86" s="52"/>
      <c r="E86" s="52"/>
      <c r="F86" s="209"/>
      <c r="G86" s="52"/>
      <c r="H86" s="53"/>
      <c r="I86" s="54"/>
      <c r="J86" s="145"/>
      <c r="K86" s="119"/>
      <c r="L86" s="54"/>
      <c r="M86" s="145"/>
      <c r="N86" s="119"/>
      <c r="O86" s="54"/>
      <c r="P86" s="145"/>
      <c r="Q86" s="206"/>
      <c r="R86" s="456"/>
      <c r="S86" s="457"/>
      <c r="T86" s="452"/>
      <c r="U86" s="453"/>
      <c r="AB86" s="5" t="str">
        <f t="shared" si="36"/>
        <v/>
      </c>
      <c r="AC86" s="5" t="str">
        <f t="shared" si="37"/>
        <v/>
      </c>
      <c r="AD86" s="5" t="str">
        <f t="shared" si="38"/>
        <v/>
      </c>
      <c r="AE86" s="5" t="str">
        <f t="shared" si="39"/>
        <v/>
      </c>
      <c r="AF86" s="5" t="str">
        <f t="shared" si="40"/>
        <v/>
      </c>
      <c r="AG86" s="8" t="str">
        <f>IF(G86="男",data_kyogisha!A77,"")</f>
        <v/>
      </c>
      <c r="AH86" s="5" t="str">
        <f t="shared" si="41"/>
        <v/>
      </c>
      <c r="AI86" s="5" t="str">
        <f t="shared" si="42"/>
        <v/>
      </c>
      <c r="AJ86" s="5" t="str">
        <f t="shared" si="43"/>
        <v/>
      </c>
      <c r="AK86" s="5" t="str">
        <f t="shared" si="44"/>
        <v/>
      </c>
      <c r="AL86" s="5" t="str">
        <f t="shared" si="45"/>
        <v/>
      </c>
      <c r="AM86" s="1" t="str">
        <f>IF(G86="女",data_kyogisha!A77,"")</f>
        <v/>
      </c>
      <c r="AN86" s="1">
        <f t="shared" si="48"/>
        <v>0</v>
      </c>
      <c r="AO86" s="1" t="str">
        <f t="shared" si="49"/>
        <v/>
      </c>
      <c r="AP86" s="1">
        <f t="shared" si="50"/>
        <v>0</v>
      </c>
      <c r="AQ86" s="1" t="str">
        <f t="shared" si="51"/>
        <v/>
      </c>
      <c r="AR86" s="1">
        <f t="shared" si="52"/>
        <v>0</v>
      </c>
      <c r="AS86" s="1" t="str">
        <f t="shared" si="46"/>
        <v/>
      </c>
      <c r="AT86" s="1">
        <f t="shared" si="53"/>
        <v>0</v>
      </c>
      <c r="AU86" s="1" t="str">
        <f t="shared" si="47"/>
        <v/>
      </c>
    </row>
    <row r="87" spans="1:47">
      <c r="A87" s="29">
        <v>77</v>
      </c>
      <c r="B87" s="178" t="str">
        <f>IF(①団体情報入力!C85="","",IF(C87="","",①団体情報入力!C85))</f>
        <v/>
      </c>
      <c r="C87" s="143"/>
      <c r="D87" s="52"/>
      <c r="E87" s="52"/>
      <c r="F87" s="209"/>
      <c r="G87" s="52"/>
      <c r="H87" s="53"/>
      <c r="I87" s="54"/>
      <c r="J87" s="145"/>
      <c r="K87" s="119"/>
      <c r="L87" s="54"/>
      <c r="M87" s="145"/>
      <c r="N87" s="119"/>
      <c r="O87" s="54"/>
      <c r="P87" s="145"/>
      <c r="Q87" s="206"/>
      <c r="R87" s="456"/>
      <c r="S87" s="457"/>
      <c r="T87" s="452"/>
      <c r="U87" s="453"/>
      <c r="AB87" s="5" t="str">
        <f t="shared" si="36"/>
        <v/>
      </c>
      <c r="AC87" s="5" t="str">
        <f t="shared" si="37"/>
        <v/>
      </c>
      <c r="AD87" s="5" t="str">
        <f t="shared" si="38"/>
        <v/>
      </c>
      <c r="AE87" s="5" t="str">
        <f t="shared" si="39"/>
        <v/>
      </c>
      <c r="AF87" s="5" t="str">
        <f t="shared" si="40"/>
        <v/>
      </c>
      <c r="AG87" s="8" t="str">
        <f>IF(G87="男",data_kyogisha!A78,"")</f>
        <v/>
      </c>
      <c r="AH87" s="5" t="str">
        <f t="shared" si="41"/>
        <v/>
      </c>
      <c r="AI87" s="5" t="str">
        <f t="shared" si="42"/>
        <v/>
      </c>
      <c r="AJ87" s="5" t="str">
        <f t="shared" si="43"/>
        <v/>
      </c>
      <c r="AK87" s="5" t="str">
        <f t="shared" si="44"/>
        <v/>
      </c>
      <c r="AL87" s="5" t="str">
        <f t="shared" si="45"/>
        <v/>
      </c>
      <c r="AM87" s="1" t="str">
        <f>IF(G87="女",data_kyogisha!A78,"")</f>
        <v/>
      </c>
      <c r="AN87" s="1">
        <f t="shared" si="48"/>
        <v>0</v>
      </c>
      <c r="AO87" s="1" t="str">
        <f t="shared" si="49"/>
        <v/>
      </c>
      <c r="AP87" s="1">
        <f t="shared" si="50"/>
        <v>0</v>
      </c>
      <c r="AQ87" s="1" t="str">
        <f t="shared" si="51"/>
        <v/>
      </c>
      <c r="AR87" s="1">
        <f t="shared" si="52"/>
        <v>0</v>
      </c>
      <c r="AS87" s="1" t="str">
        <f t="shared" si="46"/>
        <v/>
      </c>
      <c r="AT87" s="1">
        <f t="shared" si="53"/>
        <v>0</v>
      </c>
      <c r="AU87" s="1" t="str">
        <f t="shared" si="47"/>
        <v/>
      </c>
    </row>
    <row r="88" spans="1:47">
      <c r="A88" s="29">
        <v>78</v>
      </c>
      <c r="B88" s="178" t="str">
        <f>IF(①団体情報入力!C86="","",IF(C88="","",①団体情報入力!C86))</f>
        <v/>
      </c>
      <c r="C88" s="143"/>
      <c r="D88" s="52"/>
      <c r="E88" s="52"/>
      <c r="F88" s="209"/>
      <c r="G88" s="52"/>
      <c r="H88" s="53"/>
      <c r="I88" s="54"/>
      <c r="J88" s="145"/>
      <c r="K88" s="119"/>
      <c r="L88" s="54"/>
      <c r="M88" s="145"/>
      <c r="N88" s="119"/>
      <c r="O88" s="54"/>
      <c r="P88" s="145"/>
      <c r="Q88" s="206"/>
      <c r="R88" s="456"/>
      <c r="S88" s="457"/>
      <c r="T88" s="452"/>
      <c r="U88" s="453"/>
      <c r="AB88" s="5" t="str">
        <f t="shared" si="36"/>
        <v/>
      </c>
      <c r="AC88" s="5" t="str">
        <f t="shared" si="37"/>
        <v/>
      </c>
      <c r="AD88" s="5" t="str">
        <f t="shared" si="38"/>
        <v/>
      </c>
      <c r="AE88" s="5" t="str">
        <f t="shared" si="39"/>
        <v/>
      </c>
      <c r="AF88" s="5" t="str">
        <f t="shared" si="40"/>
        <v/>
      </c>
      <c r="AG88" s="8" t="str">
        <f>IF(G88="男",data_kyogisha!A79,"")</f>
        <v/>
      </c>
      <c r="AH88" s="5" t="str">
        <f t="shared" si="41"/>
        <v/>
      </c>
      <c r="AI88" s="5" t="str">
        <f t="shared" si="42"/>
        <v/>
      </c>
      <c r="AJ88" s="5" t="str">
        <f t="shared" si="43"/>
        <v/>
      </c>
      <c r="AK88" s="5" t="str">
        <f t="shared" si="44"/>
        <v/>
      </c>
      <c r="AL88" s="5" t="str">
        <f t="shared" si="45"/>
        <v/>
      </c>
      <c r="AM88" s="1" t="str">
        <f>IF(G88="女",data_kyogisha!A79,"")</f>
        <v/>
      </c>
      <c r="AN88" s="1">
        <f t="shared" si="48"/>
        <v>0</v>
      </c>
      <c r="AO88" s="1" t="str">
        <f t="shared" si="49"/>
        <v/>
      </c>
      <c r="AP88" s="1">
        <f t="shared" si="50"/>
        <v>0</v>
      </c>
      <c r="AQ88" s="1" t="str">
        <f t="shared" si="51"/>
        <v/>
      </c>
      <c r="AR88" s="1">
        <f t="shared" si="52"/>
        <v>0</v>
      </c>
      <c r="AS88" s="1" t="str">
        <f t="shared" si="46"/>
        <v/>
      </c>
      <c r="AT88" s="1">
        <f t="shared" si="53"/>
        <v>0</v>
      </c>
      <c r="AU88" s="1" t="str">
        <f t="shared" si="47"/>
        <v/>
      </c>
    </row>
    <row r="89" spans="1:47">
      <c r="A89" s="29">
        <v>79</v>
      </c>
      <c r="B89" s="178" t="str">
        <f>IF(①団体情報入力!C87="","",IF(C89="","",①団体情報入力!C87))</f>
        <v/>
      </c>
      <c r="C89" s="143"/>
      <c r="D89" s="52"/>
      <c r="E89" s="52"/>
      <c r="F89" s="209"/>
      <c r="G89" s="52"/>
      <c r="H89" s="53"/>
      <c r="I89" s="54"/>
      <c r="J89" s="145"/>
      <c r="K89" s="119"/>
      <c r="L89" s="54"/>
      <c r="M89" s="145"/>
      <c r="N89" s="119"/>
      <c r="O89" s="54"/>
      <c r="P89" s="145"/>
      <c r="Q89" s="206"/>
      <c r="R89" s="456"/>
      <c r="S89" s="457"/>
      <c r="T89" s="452"/>
      <c r="U89" s="453"/>
      <c r="AB89" s="5" t="str">
        <f t="shared" si="36"/>
        <v/>
      </c>
      <c r="AC89" s="5" t="str">
        <f t="shared" si="37"/>
        <v/>
      </c>
      <c r="AD89" s="5" t="str">
        <f t="shared" si="38"/>
        <v/>
      </c>
      <c r="AE89" s="5" t="str">
        <f t="shared" si="39"/>
        <v/>
      </c>
      <c r="AF89" s="5" t="str">
        <f t="shared" si="40"/>
        <v/>
      </c>
      <c r="AG89" s="8" t="str">
        <f>IF(G89="男",data_kyogisha!A80,"")</f>
        <v/>
      </c>
      <c r="AH89" s="5" t="str">
        <f t="shared" si="41"/>
        <v/>
      </c>
      <c r="AI89" s="5" t="str">
        <f t="shared" si="42"/>
        <v/>
      </c>
      <c r="AJ89" s="5" t="str">
        <f t="shared" si="43"/>
        <v/>
      </c>
      <c r="AK89" s="5" t="str">
        <f t="shared" si="44"/>
        <v/>
      </c>
      <c r="AL89" s="5" t="str">
        <f t="shared" si="45"/>
        <v/>
      </c>
      <c r="AM89" s="1" t="str">
        <f>IF(G89="女",data_kyogisha!A80,"")</f>
        <v/>
      </c>
      <c r="AN89" s="1">
        <f t="shared" si="48"/>
        <v>0</v>
      </c>
      <c r="AO89" s="1" t="str">
        <f t="shared" si="49"/>
        <v/>
      </c>
      <c r="AP89" s="1">
        <f t="shared" si="50"/>
        <v>0</v>
      </c>
      <c r="AQ89" s="1" t="str">
        <f t="shared" si="51"/>
        <v/>
      </c>
      <c r="AR89" s="1">
        <f t="shared" si="52"/>
        <v>0</v>
      </c>
      <c r="AS89" s="1" t="str">
        <f t="shared" si="46"/>
        <v/>
      </c>
      <c r="AT89" s="1">
        <f t="shared" si="53"/>
        <v>0</v>
      </c>
      <c r="AU89" s="1" t="str">
        <f t="shared" si="47"/>
        <v/>
      </c>
    </row>
    <row r="90" spans="1:47">
      <c r="A90" s="29">
        <v>80</v>
      </c>
      <c r="B90" s="178" t="str">
        <f>IF(①団体情報入力!C88="","",IF(C90="","",①団体情報入力!C88))</f>
        <v/>
      </c>
      <c r="C90" s="143"/>
      <c r="D90" s="52"/>
      <c r="E90" s="52"/>
      <c r="F90" s="209"/>
      <c r="G90" s="52"/>
      <c r="H90" s="53"/>
      <c r="I90" s="54"/>
      <c r="J90" s="145"/>
      <c r="K90" s="119"/>
      <c r="L90" s="54"/>
      <c r="M90" s="145"/>
      <c r="N90" s="119"/>
      <c r="O90" s="54"/>
      <c r="P90" s="145"/>
      <c r="Q90" s="206"/>
      <c r="R90" s="456"/>
      <c r="S90" s="457"/>
      <c r="T90" s="452"/>
      <c r="U90" s="453"/>
      <c r="AB90" s="5" t="str">
        <f t="shared" si="36"/>
        <v/>
      </c>
      <c r="AC90" s="5" t="str">
        <f t="shared" si="37"/>
        <v/>
      </c>
      <c r="AD90" s="5" t="str">
        <f t="shared" si="38"/>
        <v/>
      </c>
      <c r="AE90" s="5" t="str">
        <f t="shared" si="39"/>
        <v/>
      </c>
      <c r="AF90" s="5" t="str">
        <f t="shared" si="40"/>
        <v/>
      </c>
      <c r="AG90" s="8" t="str">
        <f>IF(G90="男",data_kyogisha!A81,"")</f>
        <v/>
      </c>
      <c r="AH90" s="5" t="str">
        <f t="shared" si="41"/>
        <v/>
      </c>
      <c r="AI90" s="5" t="str">
        <f t="shared" si="42"/>
        <v/>
      </c>
      <c r="AJ90" s="5" t="str">
        <f t="shared" si="43"/>
        <v/>
      </c>
      <c r="AK90" s="5" t="str">
        <f t="shared" si="44"/>
        <v/>
      </c>
      <c r="AL90" s="5" t="str">
        <f t="shared" si="45"/>
        <v/>
      </c>
      <c r="AM90" s="1" t="str">
        <f>IF(G90="女",data_kyogisha!A81,"")</f>
        <v/>
      </c>
      <c r="AN90" s="1">
        <f t="shared" si="48"/>
        <v>0</v>
      </c>
      <c r="AO90" s="1" t="str">
        <f t="shared" si="49"/>
        <v/>
      </c>
      <c r="AP90" s="1">
        <f t="shared" si="50"/>
        <v>0</v>
      </c>
      <c r="AQ90" s="1" t="str">
        <f t="shared" si="51"/>
        <v/>
      </c>
      <c r="AR90" s="1">
        <f t="shared" si="52"/>
        <v>0</v>
      </c>
      <c r="AS90" s="1" t="str">
        <f t="shared" si="46"/>
        <v/>
      </c>
      <c r="AT90" s="1">
        <f t="shared" si="53"/>
        <v>0</v>
      </c>
      <c r="AU90" s="1" t="str">
        <f t="shared" si="47"/>
        <v/>
      </c>
    </row>
    <row r="91" spans="1:47">
      <c r="A91" s="29">
        <v>81</v>
      </c>
      <c r="B91" s="178" t="str">
        <f>IF(①団体情報入力!C89="","",IF(C91="","",①団体情報入力!C89))</f>
        <v/>
      </c>
      <c r="C91" s="143"/>
      <c r="D91" s="52"/>
      <c r="E91" s="52"/>
      <c r="F91" s="209"/>
      <c r="G91" s="52"/>
      <c r="H91" s="53"/>
      <c r="I91" s="54"/>
      <c r="J91" s="145"/>
      <c r="K91" s="119"/>
      <c r="L91" s="54"/>
      <c r="M91" s="145"/>
      <c r="N91" s="119"/>
      <c r="O91" s="54"/>
      <c r="P91" s="145"/>
      <c r="Q91" s="206"/>
      <c r="R91" s="456"/>
      <c r="S91" s="457"/>
      <c r="T91" s="452"/>
      <c r="U91" s="453"/>
      <c r="AB91" s="5" t="str">
        <f t="shared" si="36"/>
        <v/>
      </c>
      <c r="AC91" s="5" t="str">
        <f t="shared" si="37"/>
        <v/>
      </c>
      <c r="AD91" s="5" t="str">
        <f t="shared" si="38"/>
        <v/>
      </c>
      <c r="AE91" s="5" t="str">
        <f t="shared" si="39"/>
        <v/>
      </c>
      <c r="AF91" s="5" t="str">
        <f t="shared" si="40"/>
        <v/>
      </c>
      <c r="AG91" s="8" t="str">
        <f>IF(G91="男",data_kyogisha!A82,"")</f>
        <v/>
      </c>
      <c r="AH91" s="5" t="str">
        <f t="shared" si="41"/>
        <v/>
      </c>
      <c r="AI91" s="5" t="str">
        <f t="shared" si="42"/>
        <v/>
      </c>
      <c r="AJ91" s="5" t="str">
        <f t="shared" si="43"/>
        <v/>
      </c>
      <c r="AK91" s="5" t="str">
        <f t="shared" si="44"/>
        <v/>
      </c>
      <c r="AL91" s="5" t="str">
        <f t="shared" si="45"/>
        <v/>
      </c>
      <c r="AM91" s="1" t="str">
        <f>IF(G91="女",data_kyogisha!A82,"")</f>
        <v/>
      </c>
      <c r="AN91" s="1">
        <f t="shared" si="48"/>
        <v>0</v>
      </c>
      <c r="AO91" s="1" t="str">
        <f t="shared" si="49"/>
        <v/>
      </c>
      <c r="AP91" s="1">
        <f t="shared" si="50"/>
        <v>0</v>
      </c>
      <c r="AQ91" s="1" t="str">
        <f t="shared" si="51"/>
        <v/>
      </c>
      <c r="AR91" s="1">
        <f t="shared" si="52"/>
        <v>0</v>
      </c>
      <c r="AS91" s="1" t="str">
        <f t="shared" si="46"/>
        <v/>
      </c>
      <c r="AT91" s="1">
        <f t="shared" si="53"/>
        <v>0</v>
      </c>
      <c r="AU91" s="1" t="str">
        <f t="shared" si="47"/>
        <v/>
      </c>
    </row>
    <row r="92" spans="1:47">
      <c r="A92" s="29">
        <v>82</v>
      </c>
      <c r="B92" s="178" t="str">
        <f>IF(①団体情報入力!C90="","",IF(C92="","",①団体情報入力!C90))</f>
        <v/>
      </c>
      <c r="C92" s="143"/>
      <c r="D92" s="52"/>
      <c r="E92" s="52"/>
      <c r="F92" s="209"/>
      <c r="G92" s="52"/>
      <c r="H92" s="53"/>
      <c r="I92" s="54"/>
      <c r="J92" s="145"/>
      <c r="K92" s="119"/>
      <c r="L92" s="54"/>
      <c r="M92" s="145"/>
      <c r="N92" s="119"/>
      <c r="O92" s="54"/>
      <c r="P92" s="145"/>
      <c r="Q92" s="206"/>
      <c r="R92" s="456"/>
      <c r="S92" s="457"/>
      <c r="T92" s="452"/>
      <c r="U92" s="453"/>
      <c r="AB92" s="5" t="str">
        <f t="shared" si="36"/>
        <v/>
      </c>
      <c r="AC92" s="5" t="str">
        <f t="shared" si="37"/>
        <v/>
      </c>
      <c r="AD92" s="5" t="str">
        <f t="shared" si="38"/>
        <v/>
      </c>
      <c r="AE92" s="5" t="str">
        <f t="shared" si="39"/>
        <v/>
      </c>
      <c r="AF92" s="5" t="str">
        <f t="shared" si="40"/>
        <v/>
      </c>
      <c r="AG92" s="8" t="str">
        <f>IF(G92="男",data_kyogisha!A83,"")</f>
        <v/>
      </c>
      <c r="AH92" s="5" t="str">
        <f t="shared" si="41"/>
        <v/>
      </c>
      <c r="AI92" s="5" t="str">
        <f t="shared" si="42"/>
        <v/>
      </c>
      <c r="AJ92" s="5" t="str">
        <f t="shared" si="43"/>
        <v/>
      </c>
      <c r="AK92" s="5" t="str">
        <f t="shared" si="44"/>
        <v/>
      </c>
      <c r="AL92" s="5" t="str">
        <f t="shared" si="45"/>
        <v/>
      </c>
      <c r="AM92" s="1" t="str">
        <f>IF(G92="女",data_kyogisha!A83,"")</f>
        <v/>
      </c>
      <c r="AN92" s="1">
        <f t="shared" si="48"/>
        <v>0</v>
      </c>
      <c r="AO92" s="1" t="str">
        <f t="shared" si="49"/>
        <v/>
      </c>
      <c r="AP92" s="1">
        <f t="shared" si="50"/>
        <v>0</v>
      </c>
      <c r="AQ92" s="1" t="str">
        <f t="shared" si="51"/>
        <v/>
      </c>
      <c r="AR92" s="1">
        <f t="shared" si="52"/>
        <v>0</v>
      </c>
      <c r="AS92" s="1" t="str">
        <f t="shared" si="46"/>
        <v/>
      </c>
      <c r="AT92" s="1">
        <f t="shared" si="53"/>
        <v>0</v>
      </c>
      <c r="AU92" s="1" t="str">
        <f t="shared" si="47"/>
        <v/>
      </c>
    </row>
    <row r="93" spans="1:47">
      <c r="A93" s="29">
        <v>83</v>
      </c>
      <c r="B93" s="178" t="str">
        <f>IF(①団体情報入力!C91="","",IF(C93="","",①団体情報入力!C91))</f>
        <v/>
      </c>
      <c r="C93" s="143"/>
      <c r="D93" s="52"/>
      <c r="E93" s="52"/>
      <c r="F93" s="209"/>
      <c r="G93" s="52"/>
      <c r="H93" s="53"/>
      <c r="I93" s="54"/>
      <c r="J93" s="145"/>
      <c r="K93" s="119"/>
      <c r="L93" s="54"/>
      <c r="M93" s="145"/>
      <c r="N93" s="119"/>
      <c r="O93" s="54"/>
      <c r="P93" s="145"/>
      <c r="Q93" s="206"/>
      <c r="R93" s="456"/>
      <c r="S93" s="457"/>
      <c r="T93" s="452"/>
      <c r="U93" s="453"/>
      <c r="AB93" s="5" t="str">
        <f t="shared" si="36"/>
        <v/>
      </c>
      <c r="AC93" s="5" t="str">
        <f t="shared" si="37"/>
        <v/>
      </c>
      <c r="AD93" s="5" t="str">
        <f t="shared" si="38"/>
        <v/>
      </c>
      <c r="AE93" s="5" t="str">
        <f t="shared" si="39"/>
        <v/>
      </c>
      <c r="AF93" s="5" t="str">
        <f t="shared" si="40"/>
        <v/>
      </c>
      <c r="AG93" s="8" t="str">
        <f>IF(G93="男",data_kyogisha!A84,"")</f>
        <v/>
      </c>
      <c r="AH93" s="5" t="str">
        <f t="shared" si="41"/>
        <v/>
      </c>
      <c r="AI93" s="5" t="str">
        <f t="shared" si="42"/>
        <v/>
      </c>
      <c r="AJ93" s="5" t="str">
        <f t="shared" si="43"/>
        <v/>
      </c>
      <c r="AK93" s="5" t="str">
        <f t="shared" si="44"/>
        <v/>
      </c>
      <c r="AL93" s="5" t="str">
        <f t="shared" si="45"/>
        <v/>
      </c>
      <c r="AM93" s="1" t="str">
        <f>IF(G93="女",data_kyogisha!A84,"")</f>
        <v/>
      </c>
      <c r="AN93" s="1">
        <f t="shared" si="48"/>
        <v>0</v>
      </c>
      <c r="AO93" s="1" t="str">
        <f t="shared" si="49"/>
        <v/>
      </c>
      <c r="AP93" s="1">
        <f t="shared" si="50"/>
        <v>0</v>
      </c>
      <c r="AQ93" s="1" t="str">
        <f t="shared" si="51"/>
        <v/>
      </c>
      <c r="AR93" s="1">
        <f t="shared" si="52"/>
        <v>0</v>
      </c>
      <c r="AS93" s="1" t="str">
        <f t="shared" si="46"/>
        <v/>
      </c>
      <c r="AT93" s="1">
        <f t="shared" si="53"/>
        <v>0</v>
      </c>
      <c r="AU93" s="1" t="str">
        <f t="shared" si="47"/>
        <v/>
      </c>
    </row>
    <row r="94" spans="1:47">
      <c r="A94" s="29">
        <v>84</v>
      </c>
      <c r="B94" s="178" t="str">
        <f>IF(①団体情報入力!C92="","",IF(C94="","",①団体情報入力!C92))</f>
        <v/>
      </c>
      <c r="C94" s="143"/>
      <c r="D94" s="52"/>
      <c r="E94" s="52"/>
      <c r="F94" s="209"/>
      <c r="G94" s="52"/>
      <c r="H94" s="53"/>
      <c r="I94" s="54"/>
      <c r="J94" s="145"/>
      <c r="K94" s="119"/>
      <c r="L94" s="54"/>
      <c r="M94" s="145"/>
      <c r="N94" s="119"/>
      <c r="O94" s="54"/>
      <c r="P94" s="145"/>
      <c r="Q94" s="206"/>
      <c r="R94" s="456"/>
      <c r="S94" s="457"/>
      <c r="T94" s="452"/>
      <c r="U94" s="453"/>
      <c r="AB94" s="5" t="str">
        <f t="shared" si="36"/>
        <v/>
      </c>
      <c r="AC94" s="5" t="str">
        <f t="shared" si="37"/>
        <v/>
      </c>
      <c r="AD94" s="5" t="str">
        <f t="shared" si="38"/>
        <v/>
      </c>
      <c r="AE94" s="5" t="str">
        <f t="shared" si="39"/>
        <v/>
      </c>
      <c r="AF94" s="5" t="str">
        <f t="shared" si="40"/>
        <v/>
      </c>
      <c r="AG94" s="8" t="str">
        <f>IF(G94="男",data_kyogisha!A85,"")</f>
        <v/>
      </c>
      <c r="AH94" s="5" t="str">
        <f t="shared" si="41"/>
        <v/>
      </c>
      <c r="AI94" s="5" t="str">
        <f t="shared" si="42"/>
        <v/>
      </c>
      <c r="AJ94" s="5" t="str">
        <f t="shared" si="43"/>
        <v/>
      </c>
      <c r="AK94" s="5" t="str">
        <f t="shared" si="44"/>
        <v/>
      </c>
      <c r="AL94" s="5" t="str">
        <f t="shared" si="45"/>
        <v/>
      </c>
      <c r="AM94" s="1" t="str">
        <f>IF(G94="女",data_kyogisha!A85,"")</f>
        <v/>
      </c>
      <c r="AN94" s="1">
        <f t="shared" si="48"/>
        <v>0</v>
      </c>
      <c r="AO94" s="1" t="str">
        <f t="shared" si="49"/>
        <v/>
      </c>
      <c r="AP94" s="1">
        <f t="shared" si="50"/>
        <v>0</v>
      </c>
      <c r="AQ94" s="1" t="str">
        <f t="shared" si="51"/>
        <v/>
      </c>
      <c r="AR94" s="1">
        <f t="shared" si="52"/>
        <v>0</v>
      </c>
      <c r="AS94" s="1" t="str">
        <f t="shared" si="46"/>
        <v/>
      </c>
      <c r="AT94" s="1">
        <f t="shared" si="53"/>
        <v>0</v>
      </c>
      <c r="AU94" s="1" t="str">
        <f t="shared" si="47"/>
        <v/>
      </c>
    </row>
    <row r="95" spans="1:47">
      <c r="A95" s="29">
        <v>85</v>
      </c>
      <c r="B95" s="178" t="str">
        <f>IF(①団体情報入力!C93="","",IF(C95="","",①団体情報入力!C93))</f>
        <v/>
      </c>
      <c r="C95" s="143"/>
      <c r="D95" s="52"/>
      <c r="E95" s="52"/>
      <c r="F95" s="209"/>
      <c r="G95" s="52"/>
      <c r="H95" s="53"/>
      <c r="I95" s="54"/>
      <c r="J95" s="145"/>
      <c r="K95" s="119"/>
      <c r="L95" s="54"/>
      <c r="M95" s="145"/>
      <c r="N95" s="119"/>
      <c r="O95" s="54"/>
      <c r="P95" s="145"/>
      <c r="Q95" s="206"/>
      <c r="R95" s="456"/>
      <c r="S95" s="457"/>
      <c r="T95" s="452"/>
      <c r="U95" s="453"/>
      <c r="AB95" s="5" t="str">
        <f t="shared" si="36"/>
        <v/>
      </c>
      <c r="AC95" s="5" t="str">
        <f t="shared" si="37"/>
        <v/>
      </c>
      <c r="AD95" s="5" t="str">
        <f t="shared" si="38"/>
        <v/>
      </c>
      <c r="AE95" s="5" t="str">
        <f t="shared" si="39"/>
        <v/>
      </c>
      <c r="AF95" s="5" t="str">
        <f t="shared" si="40"/>
        <v/>
      </c>
      <c r="AG95" s="8" t="str">
        <f>IF(G95="男",data_kyogisha!A86,"")</f>
        <v/>
      </c>
      <c r="AH95" s="5" t="str">
        <f t="shared" si="41"/>
        <v/>
      </c>
      <c r="AI95" s="5" t="str">
        <f t="shared" si="42"/>
        <v/>
      </c>
      <c r="AJ95" s="5" t="str">
        <f t="shared" si="43"/>
        <v/>
      </c>
      <c r="AK95" s="5" t="str">
        <f t="shared" si="44"/>
        <v/>
      </c>
      <c r="AL95" s="5" t="str">
        <f t="shared" si="45"/>
        <v/>
      </c>
      <c r="AM95" s="1" t="str">
        <f>IF(G95="女",data_kyogisha!A86,"")</f>
        <v/>
      </c>
      <c r="AN95" s="1">
        <f t="shared" si="48"/>
        <v>0</v>
      </c>
      <c r="AO95" s="1" t="str">
        <f t="shared" si="49"/>
        <v/>
      </c>
      <c r="AP95" s="1">
        <f t="shared" si="50"/>
        <v>0</v>
      </c>
      <c r="AQ95" s="1" t="str">
        <f t="shared" si="51"/>
        <v/>
      </c>
      <c r="AR95" s="1">
        <f t="shared" si="52"/>
        <v>0</v>
      </c>
      <c r="AS95" s="1" t="str">
        <f t="shared" si="46"/>
        <v/>
      </c>
      <c r="AT95" s="1">
        <f t="shared" si="53"/>
        <v>0</v>
      </c>
      <c r="AU95" s="1" t="str">
        <f t="shared" si="47"/>
        <v/>
      </c>
    </row>
    <row r="96" spans="1:47">
      <c r="A96" s="29">
        <v>86</v>
      </c>
      <c r="B96" s="178" t="str">
        <f>IF(①団体情報入力!C94="","",IF(C96="","",①団体情報入力!C94))</f>
        <v/>
      </c>
      <c r="C96" s="143"/>
      <c r="D96" s="52"/>
      <c r="E96" s="52"/>
      <c r="F96" s="209"/>
      <c r="G96" s="52"/>
      <c r="H96" s="53"/>
      <c r="I96" s="54"/>
      <c r="J96" s="145"/>
      <c r="K96" s="119"/>
      <c r="L96" s="54"/>
      <c r="M96" s="145"/>
      <c r="N96" s="119"/>
      <c r="O96" s="54"/>
      <c r="P96" s="145"/>
      <c r="Q96" s="206"/>
      <c r="R96" s="456"/>
      <c r="S96" s="457"/>
      <c r="T96" s="452"/>
      <c r="U96" s="453"/>
      <c r="AB96" s="5" t="str">
        <f t="shared" si="36"/>
        <v/>
      </c>
      <c r="AC96" s="5" t="str">
        <f t="shared" si="37"/>
        <v/>
      </c>
      <c r="AD96" s="5" t="str">
        <f t="shared" si="38"/>
        <v/>
      </c>
      <c r="AE96" s="5" t="str">
        <f t="shared" si="39"/>
        <v/>
      </c>
      <c r="AF96" s="5" t="str">
        <f t="shared" si="40"/>
        <v/>
      </c>
      <c r="AG96" s="8" t="str">
        <f>IF(G96="男",data_kyogisha!A87,"")</f>
        <v/>
      </c>
      <c r="AH96" s="5" t="str">
        <f t="shared" si="41"/>
        <v/>
      </c>
      <c r="AI96" s="5" t="str">
        <f t="shared" si="42"/>
        <v/>
      </c>
      <c r="AJ96" s="5" t="str">
        <f t="shared" si="43"/>
        <v/>
      </c>
      <c r="AK96" s="5" t="str">
        <f t="shared" si="44"/>
        <v/>
      </c>
      <c r="AL96" s="5" t="str">
        <f t="shared" si="45"/>
        <v/>
      </c>
      <c r="AM96" s="1" t="str">
        <f>IF(G96="女",data_kyogisha!A87,"")</f>
        <v/>
      </c>
      <c r="AN96" s="1">
        <f t="shared" si="48"/>
        <v>0</v>
      </c>
      <c r="AO96" s="1" t="str">
        <f t="shared" si="49"/>
        <v/>
      </c>
      <c r="AP96" s="1">
        <f t="shared" si="50"/>
        <v>0</v>
      </c>
      <c r="AQ96" s="1" t="str">
        <f t="shared" si="51"/>
        <v/>
      </c>
      <c r="AR96" s="1">
        <f t="shared" si="52"/>
        <v>0</v>
      </c>
      <c r="AS96" s="1" t="str">
        <f t="shared" si="46"/>
        <v/>
      </c>
      <c r="AT96" s="1">
        <f t="shared" si="53"/>
        <v>0</v>
      </c>
      <c r="AU96" s="1" t="str">
        <f t="shared" si="47"/>
        <v/>
      </c>
    </row>
    <row r="97" spans="1:47">
      <c r="A97" s="29">
        <v>87</v>
      </c>
      <c r="B97" s="178" t="str">
        <f>IF(①団体情報入力!C95="","",IF(C97="","",①団体情報入力!C95))</f>
        <v/>
      </c>
      <c r="C97" s="143"/>
      <c r="D97" s="52"/>
      <c r="E97" s="52"/>
      <c r="F97" s="209"/>
      <c r="G97" s="52"/>
      <c r="H97" s="53"/>
      <c r="I97" s="54"/>
      <c r="J97" s="145"/>
      <c r="K97" s="119"/>
      <c r="L97" s="54"/>
      <c r="M97" s="145"/>
      <c r="N97" s="119"/>
      <c r="O97" s="54"/>
      <c r="P97" s="145"/>
      <c r="Q97" s="206"/>
      <c r="R97" s="456"/>
      <c r="S97" s="457"/>
      <c r="T97" s="452"/>
      <c r="U97" s="453"/>
      <c r="AB97" s="5" t="str">
        <f t="shared" si="36"/>
        <v/>
      </c>
      <c r="AC97" s="5" t="str">
        <f t="shared" si="37"/>
        <v/>
      </c>
      <c r="AD97" s="5" t="str">
        <f t="shared" si="38"/>
        <v/>
      </c>
      <c r="AE97" s="5" t="str">
        <f t="shared" si="39"/>
        <v/>
      </c>
      <c r="AF97" s="5" t="str">
        <f t="shared" si="40"/>
        <v/>
      </c>
      <c r="AG97" s="8" t="str">
        <f>IF(G97="男",data_kyogisha!A88,"")</f>
        <v/>
      </c>
      <c r="AH97" s="5" t="str">
        <f t="shared" si="41"/>
        <v/>
      </c>
      <c r="AI97" s="5" t="str">
        <f t="shared" si="42"/>
        <v/>
      </c>
      <c r="AJ97" s="5" t="str">
        <f t="shared" si="43"/>
        <v/>
      </c>
      <c r="AK97" s="5" t="str">
        <f t="shared" si="44"/>
        <v/>
      </c>
      <c r="AL97" s="5" t="str">
        <f t="shared" si="45"/>
        <v/>
      </c>
      <c r="AM97" s="1" t="str">
        <f>IF(G97="女",data_kyogisha!A88,"")</f>
        <v/>
      </c>
      <c r="AN97" s="1">
        <f t="shared" si="48"/>
        <v>0</v>
      </c>
      <c r="AO97" s="1" t="str">
        <f t="shared" si="49"/>
        <v/>
      </c>
      <c r="AP97" s="1">
        <f t="shared" si="50"/>
        <v>0</v>
      </c>
      <c r="AQ97" s="1" t="str">
        <f t="shared" si="51"/>
        <v/>
      </c>
      <c r="AR97" s="1">
        <f t="shared" si="52"/>
        <v>0</v>
      </c>
      <c r="AS97" s="1" t="str">
        <f t="shared" si="46"/>
        <v/>
      </c>
      <c r="AT97" s="1">
        <f t="shared" si="53"/>
        <v>0</v>
      </c>
      <c r="AU97" s="1" t="str">
        <f t="shared" si="47"/>
        <v/>
      </c>
    </row>
    <row r="98" spans="1:47">
      <c r="A98" s="29">
        <v>88</v>
      </c>
      <c r="B98" s="178" t="str">
        <f>IF(①団体情報入力!C96="","",IF(C98="","",①団体情報入力!C96))</f>
        <v/>
      </c>
      <c r="C98" s="143"/>
      <c r="D98" s="52"/>
      <c r="E98" s="52"/>
      <c r="F98" s="209"/>
      <c r="G98" s="52"/>
      <c r="H98" s="53"/>
      <c r="I98" s="54"/>
      <c r="J98" s="145"/>
      <c r="K98" s="119"/>
      <c r="L98" s="54"/>
      <c r="M98" s="145"/>
      <c r="N98" s="119"/>
      <c r="O98" s="54"/>
      <c r="P98" s="145"/>
      <c r="Q98" s="206"/>
      <c r="R98" s="456"/>
      <c r="S98" s="457"/>
      <c r="T98" s="452"/>
      <c r="U98" s="453"/>
      <c r="AB98" s="5" t="str">
        <f t="shared" si="36"/>
        <v/>
      </c>
      <c r="AC98" s="5" t="str">
        <f t="shared" si="37"/>
        <v/>
      </c>
      <c r="AD98" s="5" t="str">
        <f t="shared" si="38"/>
        <v/>
      </c>
      <c r="AE98" s="5" t="str">
        <f t="shared" si="39"/>
        <v/>
      </c>
      <c r="AF98" s="5" t="str">
        <f t="shared" si="40"/>
        <v/>
      </c>
      <c r="AG98" s="8" t="str">
        <f>IF(G98="男",data_kyogisha!A89,"")</f>
        <v/>
      </c>
      <c r="AH98" s="5" t="str">
        <f t="shared" si="41"/>
        <v/>
      </c>
      <c r="AI98" s="5" t="str">
        <f t="shared" si="42"/>
        <v/>
      </c>
      <c r="AJ98" s="5" t="str">
        <f t="shared" si="43"/>
        <v/>
      </c>
      <c r="AK98" s="5" t="str">
        <f t="shared" si="44"/>
        <v/>
      </c>
      <c r="AL98" s="5" t="str">
        <f t="shared" si="45"/>
        <v/>
      </c>
      <c r="AM98" s="1" t="str">
        <f>IF(G98="女",data_kyogisha!A89,"")</f>
        <v/>
      </c>
      <c r="AN98" s="1">
        <f t="shared" si="48"/>
        <v>0</v>
      </c>
      <c r="AO98" s="1" t="str">
        <f t="shared" si="49"/>
        <v/>
      </c>
      <c r="AP98" s="1">
        <f t="shared" si="50"/>
        <v>0</v>
      </c>
      <c r="AQ98" s="1" t="str">
        <f t="shared" si="51"/>
        <v/>
      </c>
      <c r="AR98" s="1">
        <f t="shared" si="52"/>
        <v>0</v>
      </c>
      <c r="AS98" s="1" t="str">
        <f t="shared" si="46"/>
        <v/>
      </c>
      <c r="AT98" s="1">
        <f t="shared" si="53"/>
        <v>0</v>
      </c>
      <c r="AU98" s="1" t="str">
        <f t="shared" si="47"/>
        <v/>
      </c>
    </row>
    <row r="99" spans="1:47">
      <c r="A99" s="29">
        <v>89</v>
      </c>
      <c r="B99" s="178" t="str">
        <f>IF(①団体情報入力!C97="","",IF(C99="","",①団体情報入力!C97))</f>
        <v/>
      </c>
      <c r="C99" s="143"/>
      <c r="D99" s="52"/>
      <c r="E99" s="52"/>
      <c r="F99" s="209"/>
      <c r="G99" s="52"/>
      <c r="H99" s="53"/>
      <c r="I99" s="54"/>
      <c r="J99" s="145"/>
      <c r="K99" s="119"/>
      <c r="L99" s="54"/>
      <c r="M99" s="145"/>
      <c r="N99" s="119"/>
      <c r="O99" s="54"/>
      <c r="P99" s="145"/>
      <c r="Q99" s="206"/>
      <c r="R99" s="456"/>
      <c r="S99" s="457"/>
      <c r="T99" s="452"/>
      <c r="U99" s="453"/>
      <c r="AB99" s="5" t="str">
        <f t="shared" si="36"/>
        <v/>
      </c>
      <c r="AC99" s="5" t="str">
        <f t="shared" si="37"/>
        <v/>
      </c>
      <c r="AD99" s="5" t="str">
        <f t="shared" si="38"/>
        <v/>
      </c>
      <c r="AE99" s="5" t="str">
        <f t="shared" si="39"/>
        <v/>
      </c>
      <c r="AF99" s="5" t="str">
        <f t="shared" si="40"/>
        <v/>
      </c>
      <c r="AG99" s="8" t="str">
        <f>IF(G99="男",data_kyogisha!A90,"")</f>
        <v/>
      </c>
      <c r="AH99" s="5" t="str">
        <f t="shared" si="41"/>
        <v/>
      </c>
      <c r="AI99" s="5" t="str">
        <f t="shared" si="42"/>
        <v/>
      </c>
      <c r="AJ99" s="5" t="str">
        <f t="shared" si="43"/>
        <v/>
      </c>
      <c r="AK99" s="5" t="str">
        <f t="shared" si="44"/>
        <v/>
      </c>
      <c r="AL99" s="5" t="str">
        <f t="shared" si="45"/>
        <v/>
      </c>
      <c r="AM99" s="1" t="str">
        <f>IF(G99="女",data_kyogisha!A90,"")</f>
        <v/>
      </c>
      <c r="AN99" s="1">
        <f t="shared" si="48"/>
        <v>0</v>
      </c>
      <c r="AO99" s="1" t="str">
        <f t="shared" si="49"/>
        <v/>
      </c>
      <c r="AP99" s="1">
        <f t="shared" si="50"/>
        <v>0</v>
      </c>
      <c r="AQ99" s="1" t="str">
        <f t="shared" si="51"/>
        <v/>
      </c>
      <c r="AR99" s="1">
        <f t="shared" si="52"/>
        <v>0</v>
      </c>
      <c r="AS99" s="1" t="str">
        <f t="shared" si="46"/>
        <v/>
      </c>
      <c r="AT99" s="1">
        <f t="shared" si="53"/>
        <v>0</v>
      </c>
      <c r="AU99" s="1" t="str">
        <f t="shared" si="47"/>
        <v/>
      </c>
    </row>
    <row r="100" spans="1:47" ht="14.25" thickBot="1">
      <c r="A100" s="155">
        <v>90</v>
      </c>
      <c r="B100" s="179" t="str">
        <f>IF(①団体情報入力!C98="","",IF(C100="","",①団体情報入力!C98))</f>
        <v/>
      </c>
      <c r="C100" s="156"/>
      <c r="D100" s="157"/>
      <c r="E100" s="157"/>
      <c r="F100" s="210"/>
      <c r="G100" s="157"/>
      <c r="H100" s="158"/>
      <c r="I100" s="159"/>
      <c r="J100" s="160"/>
      <c r="K100" s="161"/>
      <c r="L100" s="159"/>
      <c r="M100" s="160"/>
      <c r="N100" s="161"/>
      <c r="O100" s="159"/>
      <c r="P100" s="160"/>
      <c r="Q100" s="207"/>
      <c r="R100" s="458"/>
      <c r="S100" s="459"/>
      <c r="T100" s="454"/>
      <c r="U100" s="455"/>
      <c r="V100" s="5"/>
      <c r="W100" s="5"/>
      <c r="X100" s="5"/>
      <c r="Y100" s="162"/>
      <c r="Z100" s="5"/>
      <c r="AA100" s="5"/>
      <c r="AB100" s="5" t="str">
        <f t="shared" si="36"/>
        <v/>
      </c>
      <c r="AC100" s="5" t="str">
        <f t="shared" si="37"/>
        <v/>
      </c>
      <c r="AD100" s="5" t="str">
        <f t="shared" si="38"/>
        <v/>
      </c>
      <c r="AE100" s="5" t="str">
        <f t="shared" si="39"/>
        <v/>
      </c>
      <c r="AF100" s="5" t="str">
        <f t="shared" si="40"/>
        <v/>
      </c>
      <c r="AG100" s="8" t="str">
        <f>IF(G100="男",data_kyogisha!A91,"")</f>
        <v/>
      </c>
      <c r="AH100" s="5" t="str">
        <f t="shared" si="41"/>
        <v/>
      </c>
      <c r="AI100" s="5" t="str">
        <f t="shared" si="42"/>
        <v/>
      </c>
      <c r="AJ100" s="5" t="str">
        <f t="shared" si="43"/>
        <v/>
      </c>
      <c r="AK100" s="5" t="str">
        <f t="shared" si="44"/>
        <v/>
      </c>
      <c r="AL100" s="5" t="str">
        <f t="shared" si="45"/>
        <v/>
      </c>
      <c r="AM100" s="1" t="str">
        <f>IF(G100="女",data_kyogisha!A91,"")</f>
        <v/>
      </c>
      <c r="AN100" s="5">
        <f t="shared" si="48"/>
        <v>0</v>
      </c>
      <c r="AO100" s="1" t="str">
        <f t="shared" si="49"/>
        <v/>
      </c>
      <c r="AP100" s="5">
        <f t="shared" si="50"/>
        <v>0</v>
      </c>
      <c r="AQ100" s="1" t="str">
        <f t="shared" si="51"/>
        <v/>
      </c>
      <c r="AR100" s="5">
        <f t="shared" si="52"/>
        <v>0</v>
      </c>
      <c r="AS100" s="1" t="str">
        <f t="shared" si="46"/>
        <v/>
      </c>
      <c r="AT100" s="5">
        <f t="shared" si="53"/>
        <v>0</v>
      </c>
      <c r="AU100" s="1" t="str">
        <f t="shared" si="47"/>
        <v/>
      </c>
    </row>
    <row r="101" spans="1:47">
      <c r="A101" s="154"/>
      <c r="B101" s="154"/>
      <c r="C101" s="154"/>
      <c r="D101" s="154"/>
      <c r="E101" s="154"/>
      <c r="F101" s="163" t="s">
        <v>127</v>
      </c>
      <c r="G101" s="164">
        <f>SUM(J101:P101)</f>
        <v>0</v>
      </c>
      <c r="H101" s="154"/>
      <c r="I101" s="154"/>
      <c r="J101" s="154">
        <f>COUNTA(J11:J100)</f>
        <v>0</v>
      </c>
      <c r="K101" s="154"/>
      <c r="L101" s="154"/>
      <c r="M101" s="154">
        <f>COUNTA(M11:M100)</f>
        <v>0</v>
      </c>
      <c r="N101" s="154"/>
      <c r="O101" s="154"/>
      <c r="P101" s="154">
        <f>COUNTA(P11:P100)</f>
        <v>0</v>
      </c>
      <c r="Q101" s="154"/>
      <c r="R101" s="154"/>
      <c r="S101" s="154"/>
      <c r="T101" s="154"/>
      <c r="U101" s="154"/>
      <c r="V101" s="154"/>
      <c r="W101" s="154"/>
      <c r="X101" s="154"/>
      <c r="Y101" s="165"/>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row>
    <row r="102" spans="1:47">
      <c r="F102" s="13" t="s">
        <v>131</v>
      </c>
      <c r="G102" s="61">
        <f>③リレー情報確認!F14+③リレー情報確認!L14+③リレー情報確認!R14+③リレー情報確認!X14</f>
        <v>0</v>
      </c>
    </row>
    <row r="103" spans="1:47">
      <c r="F103" s="13" t="s">
        <v>2</v>
      </c>
      <c r="G103" s="61">
        <f>COUNTIF(G11:G100,"男")</f>
        <v>0</v>
      </c>
    </row>
    <row r="104" spans="1:47">
      <c r="F104" s="1" t="s">
        <v>53</v>
      </c>
      <c r="G104" s="1">
        <f>COUNTIF(G11:G100,"女")</f>
        <v>0</v>
      </c>
    </row>
    <row r="105" spans="1:47">
      <c r="F105" s="1" t="s">
        <v>183</v>
      </c>
      <c r="G105" s="1">
        <f>SUM(G103:G104)</f>
        <v>0</v>
      </c>
    </row>
  </sheetData>
  <sheetProtection sheet="1" objects="1" scenarios="1" formatCells="0" formatColumns="0" formatRows="0" insertColumns="0" insertRows="0" deleteColumns="0" deleteRows="0" selectLockedCells="1"/>
  <mergeCells count="191">
    <mergeCell ref="N3:U3"/>
    <mergeCell ref="N4:N5"/>
    <mergeCell ref="B9:C9"/>
    <mergeCell ref="R13:S13"/>
    <mergeCell ref="R14:S14"/>
    <mergeCell ref="R15:S15"/>
    <mergeCell ref="R16:S16"/>
    <mergeCell ref="R17:S17"/>
    <mergeCell ref="R9:S9"/>
    <mergeCell ref="R10:S10"/>
    <mergeCell ref="R11:S11"/>
    <mergeCell ref="R12:S12"/>
    <mergeCell ref="T4:U4"/>
    <mergeCell ref="Q4:Q5"/>
    <mergeCell ref="E9:F9"/>
    <mergeCell ref="R23:S23"/>
    <mergeCell ref="R24:S24"/>
    <mergeCell ref="R25:S25"/>
    <mergeCell ref="R26:S26"/>
    <mergeCell ref="R27:S27"/>
    <mergeCell ref="R18:S18"/>
    <mergeCell ref="R19:S19"/>
    <mergeCell ref="R20:S20"/>
    <mergeCell ref="R21:S21"/>
    <mergeCell ref="R22:S22"/>
    <mergeCell ref="R33:S33"/>
    <mergeCell ref="R34:S34"/>
    <mergeCell ref="R35:S35"/>
    <mergeCell ref="R36:S36"/>
    <mergeCell ref="R37:S37"/>
    <mergeCell ref="R28:S28"/>
    <mergeCell ref="R29:S29"/>
    <mergeCell ref="R30:S30"/>
    <mergeCell ref="R31:S31"/>
    <mergeCell ref="R32:S32"/>
    <mergeCell ref="R43:S43"/>
    <mergeCell ref="R44:S44"/>
    <mergeCell ref="R45:S45"/>
    <mergeCell ref="R46:S46"/>
    <mergeCell ref="R47:S47"/>
    <mergeCell ref="R38:S38"/>
    <mergeCell ref="R39:S39"/>
    <mergeCell ref="R40:S40"/>
    <mergeCell ref="R41:S41"/>
    <mergeCell ref="R42:S42"/>
    <mergeCell ref="R53:S53"/>
    <mergeCell ref="R54:S54"/>
    <mergeCell ref="R55:S55"/>
    <mergeCell ref="R56:S56"/>
    <mergeCell ref="R57:S57"/>
    <mergeCell ref="R48:S48"/>
    <mergeCell ref="R49:S49"/>
    <mergeCell ref="R50:S50"/>
    <mergeCell ref="R51:S51"/>
    <mergeCell ref="R52:S52"/>
    <mergeCell ref="R63:S63"/>
    <mergeCell ref="R64:S64"/>
    <mergeCell ref="R65:S65"/>
    <mergeCell ref="R66:S66"/>
    <mergeCell ref="R67:S67"/>
    <mergeCell ref="R58:S58"/>
    <mergeCell ref="R59:S59"/>
    <mergeCell ref="R60:S60"/>
    <mergeCell ref="R61:S61"/>
    <mergeCell ref="R62:S62"/>
    <mergeCell ref="R73:S73"/>
    <mergeCell ref="R74:S74"/>
    <mergeCell ref="R75:S75"/>
    <mergeCell ref="R76:S76"/>
    <mergeCell ref="R77:S77"/>
    <mergeCell ref="R68:S68"/>
    <mergeCell ref="R69:S69"/>
    <mergeCell ref="R70:S70"/>
    <mergeCell ref="R71:S71"/>
    <mergeCell ref="R72:S72"/>
    <mergeCell ref="R91:S91"/>
    <mergeCell ref="R92:S92"/>
    <mergeCell ref="R83:S83"/>
    <mergeCell ref="R84:S84"/>
    <mergeCell ref="R85:S85"/>
    <mergeCell ref="R86:S86"/>
    <mergeCell ref="R87:S87"/>
    <mergeCell ref="R78:S78"/>
    <mergeCell ref="R79:S79"/>
    <mergeCell ref="R80:S80"/>
    <mergeCell ref="R81:S81"/>
    <mergeCell ref="R82:S82"/>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R96:S96"/>
    <mergeCell ref="R97:S97"/>
    <mergeCell ref="R88:S88"/>
    <mergeCell ref="R89:S89"/>
    <mergeCell ref="R90:S90"/>
    <mergeCell ref="T26:U26"/>
    <mergeCell ref="T27:U27"/>
    <mergeCell ref="T28:U28"/>
    <mergeCell ref="T29:U29"/>
    <mergeCell ref="T30:U30"/>
    <mergeCell ref="T21:U21"/>
    <mergeCell ref="T22:U22"/>
    <mergeCell ref="T23:U23"/>
    <mergeCell ref="T24:U24"/>
    <mergeCell ref="T25:U25"/>
    <mergeCell ref="T36:U36"/>
    <mergeCell ref="T37:U37"/>
    <mergeCell ref="T38:U38"/>
    <mergeCell ref="T39:U39"/>
    <mergeCell ref="T40:U40"/>
    <mergeCell ref="T31:U31"/>
    <mergeCell ref="T32:U32"/>
    <mergeCell ref="T33:U33"/>
    <mergeCell ref="T34:U34"/>
    <mergeCell ref="T35:U35"/>
    <mergeCell ref="T46:U46"/>
    <mergeCell ref="T47:U47"/>
    <mergeCell ref="T48:U48"/>
    <mergeCell ref="T49:U49"/>
    <mergeCell ref="T50:U50"/>
    <mergeCell ref="T41:U41"/>
    <mergeCell ref="T42:U42"/>
    <mergeCell ref="T43:U43"/>
    <mergeCell ref="T44:U44"/>
    <mergeCell ref="T45:U45"/>
    <mergeCell ref="T56:U56"/>
    <mergeCell ref="T57:U57"/>
    <mergeCell ref="T58:U58"/>
    <mergeCell ref="T59:U59"/>
    <mergeCell ref="T60:U60"/>
    <mergeCell ref="T51:U51"/>
    <mergeCell ref="T52:U52"/>
    <mergeCell ref="T53:U53"/>
    <mergeCell ref="T54:U54"/>
    <mergeCell ref="T55:U55"/>
    <mergeCell ref="T66:U66"/>
    <mergeCell ref="T67:U67"/>
    <mergeCell ref="T68:U68"/>
    <mergeCell ref="T69:U69"/>
    <mergeCell ref="T70:U70"/>
    <mergeCell ref="T61:U61"/>
    <mergeCell ref="T62:U62"/>
    <mergeCell ref="T63:U63"/>
    <mergeCell ref="T64:U64"/>
    <mergeCell ref="T65:U65"/>
    <mergeCell ref="T76:U76"/>
    <mergeCell ref="T77:U77"/>
    <mergeCell ref="T78:U78"/>
    <mergeCell ref="T79:U79"/>
    <mergeCell ref="T80:U80"/>
    <mergeCell ref="T71:U71"/>
    <mergeCell ref="T72:U72"/>
    <mergeCell ref="T73:U73"/>
    <mergeCell ref="T74:U74"/>
    <mergeCell ref="T75:U75"/>
    <mergeCell ref="T86:U86"/>
    <mergeCell ref="T87:U87"/>
    <mergeCell ref="T88:U88"/>
    <mergeCell ref="T89:U89"/>
    <mergeCell ref="T90:U90"/>
    <mergeCell ref="T81:U81"/>
    <mergeCell ref="T82:U82"/>
    <mergeCell ref="T83:U83"/>
    <mergeCell ref="T84:U84"/>
    <mergeCell ref="T85:U85"/>
    <mergeCell ref="T96:U96"/>
    <mergeCell ref="T97:U97"/>
    <mergeCell ref="T98:U98"/>
    <mergeCell ref="T99:U99"/>
    <mergeCell ref="T100:U100"/>
    <mergeCell ref="T91:U91"/>
    <mergeCell ref="T92:U92"/>
    <mergeCell ref="T93:U93"/>
    <mergeCell ref="T94:U94"/>
    <mergeCell ref="T95:U95"/>
  </mergeCells>
  <phoneticPr fontId="5"/>
  <dataValidations count="13">
    <dataValidation type="list" allowBlank="1" showInputMessage="1" showErrorMessage="1" sqref="P11:P100">
      <formula1>IF(G11="","",IF(G11="男",$Y$11:$Y$32,$Z$11:$Z$32))</formula1>
    </dataValidation>
    <dataValidation imeMode="off" allowBlank="1" showInputMessage="1" showErrorMessage="1" sqref="N11:N100 H11:H100 K11:K100 Q11:Q100 U6:U7 S6:S7 F11:F100"/>
    <dataValidation type="list" allowBlank="1" showInputMessage="1" showErrorMessage="1" sqref="T21:T100">
      <formula1>$AA$12</formula1>
    </dataValidation>
    <dataValidation imeMode="hiragana" allowBlank="1" showInputMessage="1" showErrorMessage="1" sqref="D11:D100"/>
    <dataValidation imeMode="halfKatakana" allowBlank="1" showInputMessage="1" showErrorMessage="1" sqref="E11:E100 E10:F10"/>
    <dataValidation type="whole" imeMode="off" allowBlank="1" showInputMessage="1" showErrorMessage="1" sqref="C11:C100">
      <formula1>0</formula1>
      <formula2>9999</formula2>
    </dataValidation>
    <dataValidation type="list" imeMode="off" allowBlank="1" showInputMessage="1" showErrorMessage="1" sqref="O11:O100 L11:L100 I11:I100">
      <formula1>"OP"</formula1>
    </dataValidation>
    <dataValidation type="list" imeMode="off" allowBlank="1" showInputMessage="1" showErrorMessage="1" sqref="R11:S100 T11:U20">
      <formula1>"○"</formula1>
    </dataValidation>
    <dataValidation type="list" allowBlank="1" showInputMessage="1" showErrorMessage="1" sqref="R6:R7 T6:T7">
      <formula1>"OP"</formula1>
    </dataValidation>
    <dataValidation type="list" allowBlank="1" showInputMessage="1" showErrorMessage="1" sqref="J11:J100">
      <formula1>IF(G11="","",IF(G11="男",$Y$11:$Y$32,$Z$11:$Z$32))</formula1>
    </dataValidation>
    <dataValidation type="list" allowBlank="1" showInputMessage="1" showErrorMessage="1" sqref="M11:M100">
      <formula1>IF(G11="","",IF(G11="男",$Y$11:$Y$32,$Z$11:$Z$32))</formula1>
    </dataValidation>
    <dataValidation type="list" allowBlank="1" showInputMessage="1" showErrorMessage="1" sqref="G11:G100">
      <formula1>$X$12:$X$13</formula1>
    </dataValidation>
    <dataValidation type="custom" imeMode="off" allowBlank="1" showInputMessage="1" showErrorMessage="1" sqref="B11:B100">
      <formula1>EXACT(B11,UPPER(ASC(B11)))</formula1>
    </dataValidation>
  </dataValidations>
  <pageMargins left="0.7" right="0.7" top="0.75" bottom="0.75" header="0.3" footer="0.3"/>
  <pageSetup paperSize="9" orientation="portrait" verticalDpi="0" r:id="rId1"/>
  <ignoredErrors>
    <ignoredError sqref="AP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C14" sqref="C14"/>
    </sheetView>
  </sheetViews>
  <sheetFormatPr defaultColWidth="9" defaultRowHeight="13.5"/>
  <cols>
    <col min="1" max="1" width="1.875" style="33" customWidth="1"/>
    <col min="2" max="2" width="4.5" style="33" customWidth="1"/>
    <col min="3" max="3" width="9.625" style="33" customWidth="1"/>
    <col min="4" max="4" width="12.25" style="33" bestFit="1" customWidth="1"/>
    <col min="5" max="5" width="9.5" style="33" customWidth="1"/>
    <col min="6" max="6" width="8.5" style="33" bestFit="1" customWidth="1"/>
    <col min="7" max="7" width="5" style="34" customWidth="1"/>
    <col min="8" max="8" width="4.5" style="33" customWidth="1"/>
    <col min="9" max="9" width="6.5" style="33" customWidth="1"/>
    <col min="10" max="10" width="12.25" style="33" customWidth="1"/>
    <col min="11" max="11" width="9.5" style="33" customWidth="1"/>
    <col min="12" max="12" width="8.5" style="33" bestFit="1" customWidth="1"/>
    <col min="13" max="13" width="5" style="36" customWidth="1"/>
    <col min="14" max="14" width="4.5" style="33" customWidth="1"/>
    <col min="15" max="15" width="6.5" style="33" bestFit="1" customWidth="1"/>
    <col min="16" max="16" width="12.25" style="33" customWidth="1"/>
    <col min="17" max="17" width="9.5" style="33" customWidth="1"/>
    <col min="18" max="18" width="8.5" style="33" bestFit="1" customWidth="1"/>
    <col min="19" max="19" width="5" style="36" customWidth="1"/>
    <col min="20" max="20" width="4.5" style="33" customWidth="1"/>
    <col min="21" max="21" width="6.5" style="33" bestFit="1" customWidth="1"/>
    <col min="22" max="22" width="12.25" style="33" customWidth="1"/>
    <col min="23" max="23" width="9.5" style="33" customWidth="1"/>
    <col min="24" max="24" width="8.5" style="33" bestFit="1" customWidth="1"/>
    <col min="25" max="26" width="9" style="33"/>
    <col min="27" max="27" width="9" style="33" customWidth="1"/>
    <col min="28" max="16384" width="9" style="33"/>
  </cols>
  <sheetData>
    <row r="1" spans="1:24" ht="18" thickBot="1">
      <c r="A1" s="32" t="s">
        <v>185</v>
      </c>
      <c r="H1" s="35"/>
      <c r="I1" s="55" t="s">
        <v>68</v>
      </c>
      <c r="J1" s="472" t="str">
        <f>IF(①団体情報入力!D5="","",①団体情報入力!D5)</f>
        <v/>
      </c>
      <c r="K1" s="473"/>
      <c r="L1" s="474"/>
      <c r="M1" s="31"/>
      <c r="O1" s="55" t="s">
        <v>102</v>
      </c>
      <c r="P1" s="472" t="str">
        <f>IF(①団体情報入力!D6="","",①団体情報入力!D6)</f>
        <v/>
      </c>
      <c r="Q1" s="473"/>
      <c r="R1" s="474"/>
      <c r="T1" s="35"/>
      <c r="W1" s="76"/>
    </row>
    <row r="2" spans="1:24">
      <c r="H2" s="35"/>
      <c r="N2" s="35"/>
      <c r="T2" s="35"/>
    </row>
    <row r="3" spans="1:24" s="81" customFormat="1">
      <c r="A3" s="82"/>
      <c r="B3" s="78"/>
      <c r="C3" s="79" t="s">
        <v>123</v>
      </c>
      <c r="D3" s="80"/>
      <c r="E3" s="80"/>
      <c r="F3" s="80"/>
      <c r="G3" s="80"/>
      <c r="H3" s="80"/>
      <c r="I3" s="80"/>
      <c r="J3" s="80"/>
      <c r="K3" s="80"/>
      <c r="L3" s="80"/>
      <c r="M3" s="80"/>
      <c r="N3" s="80"/>
      <c r="O3" s="80"/>
      <c r="P3" s="96"/>
      <c r="Q3" s="96"/>
      <c r="R3" s="96"/>
      <c r="S3" s="96"/>
      <c r="T3" s="96"/>
      <c r="U3" s="96"/>
      <c r="V3" s="96"/>
      <c r="W3" s="96"/>
    </row>
    <row r="4" spans="1:24" s="81" customFormat="1">
      <c r="A4" s="82"/>
      <c r="B4" s="78"/>
      <c r="C4" s="79" t="s">
        <v>124</v>
      </c>
      <c r="D4" s="80"/>
      <c r="E4" s="80"/>
      <c r="F4" s="80"/>
      <c r="G4" s="80"/>
      <c r="H4" s="80"/>
      <c r="I4" s="80"/>
      <c r="J4" s="80"/>
      <c r="K4" s="80"/>
      <c r="L4" s="80"/>
      <c r="M4" s="80"/>
      <c r="N4" s="80"/>
      <c r="O4" s="80"/>
      <c r="P4" s="96"/>
      <c r="Q4" s="96"/>
      <c r="R4" s="96"/>
      <c r="S4" s="96"/>
      <c r="T4" s="96"/>
      <c r="U4" s="96"/>
      <c r="V4" s="96"/>
      <c r="W4" s="96"/>
    </row>
    <row r="5" spans="1:24">
      <c r="C5" s="79" t="s">
        <v>191</v>
      </c>
      <c r="D5" s="80"/>
      <c r="E5" s="80"/>
      <c r="F5" s="80"/>
      <c r="G5" s="80"/>
      <c r="H5" s="80"/>
      <c r="I5" s="80"/>
      <c r="J5" s="80"/>
      <c r="K5" s="80"/>
      <c r="L5" s="80"/>
      <c r="M5" s="80"/>
      <c r="N5" s="80"/>
      <c r="O5" s="80"/>
      <c r="P5" s="167"/>
      <c r="Q5" s="167"/>
      <c r="R5" s="167"/>
      <c r="S5" s="168"/>
      <c r="T5" s="169"/>
      <c r="U5" s="167"/>
      <c r="V5" s="167"/>
    </row>
    <row r="6" spans="1:24" s="83" customFormat="1">
      <c r="A6" s="93"/>
      <c r="B6" s="476" t="s">
        <v>93</v>
      </c>
      <c r="C6" s="476"/>
      <c r="D6" s="476"/>
      <c r="E6" s="476"/>
      <c r="F6" s="476"/>
      <c r="G6" s="94"/>
      <c r="H6" s="478" t="s">
        <v>94</v>
      </c>
      <c r="I6" s="479"/>
      <c r="J6" s="479"/>
      <c r="K6" s="479"/>
      <c r="L6" s="480"/>
      <c r="M6" s="95"/>
      <c r="N6" s="477" t="s">
        <v>95</v>
      </c>
      <c r="O6" s="477"/>
      <c r="P6" s="477"/>
      <c r="Q6" s="477"/>
      <c r="R6" s="477"/>
      <c r="S6" s="95"/>
      <c r="T6" s="477" t="s">
        <v>96</v>
      </c>
      <c r="U6" s="477"/>
      <c r="V6" s="477"/>
      <c r="W6" s="477"/>
      <c r="X6" s="477"/>
    </row>
    <row r="7" spans="1:24">
      <c r="B7" s="84" t="s">
        <v>83</v>
      </c>
      <c r="C7" s="84" t="s">
        <v>0</v>
      </c>
      <c r="D7" s="84" t="s">
        <v>49</v>
      </c>
      <c r="E7" s="84" t="s">
        <v>111</v>
      </c>
      <c r="F7" s="84" t="s">
        <v>39</v>
      </c>
      <c r="H7" s="85" t="s">
        <v>83</v>
      </c>
      <c r="I7" s="85" t="s">
        <v>0</v>
      </c>
      <c r="J7" s="84" t="s">
        <v>49</v>
      </c>
      <c r="K7" s="84" t="s">
        <v>111</v>
      </c>
      <c r="L7" s="84" t="s">
        <v>39</v>
      </c>
      <c r="N7" s="85" t="s">
        <v>83</v>
      </c>
      <c r="O7" s="85" t="s">
        <v>0</v>
      </c>
      <c r="P7" s="84" t="s">
        <v>49</v>
      </c>
      <c r="Q7" s="84" t="s">
        <v>111</v>
      </c>
      <c r="R7" s="84" t="s">
        <v>39</v>
      </c>
      <c r="T7" s="85" t="s">
        <v>83</v>
      </c>
      <c r="U7" s="85" t="s">
        <v>0</v>
      </c>
      <c r="V7" s="84" t="s">
        <v>49</v>
      </c>
      <c r="W7" s="84" t="s">
        <v>111</v>
      </c>
      <c r="X7" s="84" t="s">
        <v>39</v>
      </c>
    </row>
    <row r="8" spans="1:24">
      <c r="B8" s="86">
        <v>1</v>
      </c>
      <c r="C8" s="86" t="str">
        <f>IF(②選手情報入力!$AO$10&lt;1,"",VLOOKUP(B8,②選手情報入力!$AN$11:$AO$100,2,FALSE))</f>
        <v/>
      </c>
      <c r="D8" s="67" t="str">
        <f>IF(C8="","",VLOOKUP(C8,②選手情報入力!$AB$11:$AC$100,2,FALSE))</f>
        <v/>
      </c>
      <c r="E8" s="67" t="str">
        <f>IF(C8="","",VLOOKUP(C8,②選手情報入力!$AB$11:$AH$100,6,FALSE))</f>
        <v/>
      </c>
      <c r="F8" s="475" t="str">
        <f>IF(②選手情報入力!S6="","",②選手情報入力!S6)</f>
        <v/>
      </c>
      <c r="H8" s="86">
        <v>1</v>
      </c>
      <c r="I8" s="86" t="str">
        <f>IF(②選手情報入力!$AQ$10&lt;1,"",VLOOKUP(H8,②選手情報入力!$AP$11:$AQ$100,2,FALSE))</f>
        <v/>
      </c>
      <c r="J8" s="67" t="str">
        <f>IF(I8="","",VLOOKUP(I8,②選手情報入力!$AB$11:$AC$100,2,FALSE))</f>
        <v/>
      </c>
      <c r="K8" s="67" t="str">
        <f>IF(I8="","",VLOOKUP(I8,②選手情報入力!$AB$11:$AH$100,6,FALSE))</f>
        <v/>
      </c>
      <c r="L8" s="481" t="str">
        <f>IF(②選手情報入力!U6="","",②選手情報入力!U6)</f>
        <v/>
      </c>
      <c r="N8" s="86">
        <v>1</v>
      </c>
      <c r="O8" s="86" t="str">
        <f>IF(②選手情報入力!$AS$10&lt;1,"",VLOOKUP(N8,②選手情報入力!$AR$11:$AS$100,2,FALSE))</f>
        <v/>
      </c>
      <c r="P8" s="67" t="str">
        <f>IF(O8="","",VLOOKUP(O8,②選手情報入力!$AH$11:$AI$100,2,FALSE))</f>
        <v/>
      </c>
      <c r="Q8" s="67" t="str">
        <f>IF(O8="","",VLOOKUP(O8,②選手情報入力!$AH$11:$AO$100,6,FALSE))</f>
        <v/>
      </c>
      <c r="R8" s="475" t="str">
        <f>IF(②選手情報入力!S7="","",②選手情報入力!S7)</f>
        <v/>
      </c>
      <c r="T8" s="86">
        <v>1</v>
      </c>
      <c r="U8" s="86" t="str">
        <f>IF(②選手情報入力!$AU$10&lt;1,"",VLOOKUP(T8,②選手情報入力!$AT$11:$AU$100,2,FALSE))</f>
        <v/>
      </c>
      <c r="V8" s="67" t="str">
        <f>IF(U8="","",VLOOKUP(U8,②選手情報入力!$AH$11:$AI$100,2,FALSE))</f>
        <v/>
      </c>
      <c r="W8" s="67" t="str">
        <f>IF(U8="","",VLOOKUP(U8,②選手情報入力!$AH$11:$AO$100,6,FALSE))</f>
        <v/>
      </c>
      <c r="X8" s="475" t="str">
        <f>IF(②選手情報入力!U7="","",②選手情報入力!U7)</f>
        <v/>
      </c>
    </row>
    <row r="9" spans="1:24">
      <c r="B9" s="87">
        <v>2</v>
      </c>
      <c r="C9" s="86" t="str">
        <f>IF(②選手情報入力!$AO$10&lt;2,"",VLOOKUP(B9,②選手情報入力!$AN$11:$AO$100,2,FALSE))</f>
        <v/>
      </c>
      <c r="D9" s="67" t="str">
        <f>IF(C9="","",VLOOKUP(C9,②選手情報入力!$AB$11:$AC$100,2,FALSE))</f>
        <v/>
      </c>
      <c r="E9" s="68" t="str">
        <f>IF(C9="","",VLOOKUP(C9,②選手情報入力!$AB$11:$AH$100,6,FALSE))</f>
        <v/>
      </c>
      <c r="F9" s="475"/>
      <c r="H9" s="87">
        <v>2</v>
      </c>
      <c r="I9" s="87" t="str">
        <f>IF(②選手情報入力!$AQ$10&lt;2,"",VLOOKUP(H9,②選手情報入力!$AP$11:$AQ$100,2,FALSE))</f>
        <v/>
      </c>
      <c r="J9" s="68" t="str">
        <f>IF(I9="","",VLOOKUP(I9,②選手情報入力!$AB$11:$AC$100,2,FALSE))</f>
        <v/>
      </c>
      <c r="K9" s="68" t="str">
        <f>IF(I9="","",VLOOKUP(I9,②選手情報入力!$AB$11:$AH$100,6,FALSE))</f>
        <v/>
      </c>
      <c r="L9" s="482"/>
      <c r="N9" s="87">
        <v>2</v>
      </c>
      <c r="O9" s="87" t="str">
        <f>IF(②選手情報入力!$AS$10&lt;2,"",VLOOKUP(N9,②選手情報入力!$AR$11:$AS$100,2,FALSE))</f>
        <v/>
      </c>
      <c r="P9" s="68" t="str">
        <f>IF(O9="","",VLOOKUP(O9,②選手情報入力!$AH$11:$AI$100,2,FALSE))</f>
        <v/>
      </c>
      <c r="Q9" s="68" t="str">
        <f>IF(O9="","",VLOOKUP(O9,②選手情報入力!$AH$11:$AO$100,6,FALSE))</f>
        <v/>
      </c>
      <c r="R9" s="475"/>
      <c r="T9" s="87">
        <v>2</v>
      </c>
      <c r="U9" s="87" t="str">
        <f>IF(②選手情報入力!$AU$10&lt;2,"",VLOOKUP(T9,②選手情報入力!$AT$11:$AU$100,2,FALSE))</f>
        <v/>
      </c>
      <c r="V9" s="68" t="str">
        <f>IF(U9="","",VLOOKUP(U9,②選手情報入力!$AH$11:$AI$100,2,FALSE))</f>
        <v/>
      </c>
      <c r="W9" s="68" t="str">
        <f>IF(U9="","",VLOOKUP(U9,②選手情報入力!$AH$11:$AO$100,6,FALSE))</f>
        <v/>
      </c>
      <c r="X9" s="475"/>
    </row>
    <row r="10" spans="1:24">
      <c r="B10" s="87">
        <v>3</v>
      </c>
      <c r="C10" s="86" t="str">
        <f>IF(②選手情報入力!$AO$10&lt;3,"",VLOOKUP(B10,②選手情報入力!$AN$11:$AO$100,2,FALSE))</f>
        <v/>
      </c>
      <c r="D10" s="67" t="str">
        <f>IF(C10="","",VLOOKUP(C10,②選手情報入力!$AB$11:$AC$100,2,FALSE))</f>
        <v/>
      </c>
      <c r="E10" s="68" t="str">
        <f>IF(C10="","",VLOOKUP(C10,②選手情報入力!$AB$11:$AH$100,6,FALSE))</f>
        <v/>
      </c>
      <c r="F10" s="475"/>
      <c r="H10" s="87">
        <v>3</v>
      </c>
      <c r="I10" s="87" t="str">
        <f>IF(②選手情報入力!$AQ$10&lt;3,"",VLOOKUP(H10,②選手情報入力!$AP$11:$AQ$100,2,FALSE))</f>
        <v/>
      </c>
      <c r="J10" s="68" t="str">
        <f>IF(I10="","",VLOOKUP(I10,②選手情報入力!$AB$11:$AC$100,2,FALSE))</f>
        <v/>
      </c>
      <c r="K10" s="68" t="str">
        <f>IF(I10="","",VLOOKUP(I10,②選手情報入力!$AB$11:$AH$100,6,FALSE))</f>
        <v/>
      </c>
      <c r="L10" s="482"/>
      <c r="N10" s="87">
        <v>3</v>
      </c>
      <c r="O10" s="87" t="str">
        <f>IF(②選手情報入力!$AS$10&lt;3,"",VLOOKUP(N10,②選手情報入力!$AR$11:$AS$100,2,FALSE))</f>
        <v/>
      </c>
      <c r="P10" s="68" t="str">
        <f>IF(O10="","",VLOOKUP(O10,②選手情報入力!$AH$11:$AI$100,2,FALSE))</f>
        <v/>
      </c>
      <c r="Q10" s="68" t="str">
        <f>IF(O10="","",VLOOKUP(O10,②選手情報入力!$AH$11:$AO$100,6,FALSE))</f>
        <v/>
      </c>
      <c r="R10" s="475"/>
      <c r="T10" s="87">
        <v>3</v>
      </c>
      <c r="U10" s="87" t="str">
        <f>IF(②選手情報入力!$AU$10&lt;3,"",VLOOKUP(T10,②選手情報入力!$AT$11:$AU$100,2,FALSE))</f>
        <v/>
      </c>
      <c r="V10" s="68" t="str">
        <f>IF(U10="","",VLOOKUP(U10,②選手情報入力!$AH$11:$AI$100,2,FALSE))</f>
        <v/>
      </c>
      <c r="W10" s="68" t="str">
        <f>IF(U10="","",VLOOKUP(U10,②選手情報入力!$AH$11:$AO$100,6,FALSE))</f>
        <v/>
      </c>
      <c r="X10" s="475"/>
    </row>
    <row r="11" spans="1:24">
      <c r="B11" s="87">
        <v>4</v>
      </c>
      <c r="C11" s="86" t="str">
        <f>IF(②選手情報入力!$AO$10&lt;4,"",VLOOKUP(B11,②選手情報入力!$AN$11:$AO$100,2,FALSE))</f>
        <v/>
      </c>
      <c r="D11" s="67" t="str">
        <f>IF(C11="","",VLOOKUP(C11,②選手情報入力!$AB$11:$AC$100,2,FALSE))</f>
        <v/>
      </c>
      <c r="E11" s="68" t="str">
        <f>IF(C11="","",VLOOKUP(C11,②選手情報入力!$AB$11:$AH$100,6,FALSE))</f>
        <v/>
      </c>
      <c r="F11" s="475"/>
      <c r="H11" s="87">
        <v>4</v>
      </c>
      <c r="I11" s="87" t="str">
        <f>IF(②選手情報入力!$AQ$10&lt;4,"",VLOOKUP(H11,②選手情報入力!$AP$11:$AQ$100,2,FALSE))</f>
        <v/>
      </c>
      <c r="J11" s="68" t="str">
        <f>IF(I11="","",VLOOKUP(I11,②選手情報入力!$AB$11:$AC$100,2,FALSE))</f>
        <v/>
      </c>
      <c r="K11" s="68" t="str">
        <f>IF(I11="","",VLOOKUP(I11,②選手情報入力!$AB$11:$AH$100,6,FALSE))</f>
        <v/>
      </c>
      <c r="L11" s="482"/>
      <c r="N11" s="87">
        <v>4</v>
      </c>
      <c r="O11" s="87" t="str">
        <f>IF(②選手情報入力!$AS$10&lt;4,"",VLOOKUP(N11,②選手情報入力!$AR$11:$AS$100,2,FALSE))</f>
        <v/>
      </c>
      <c r="P11" s="68" t="str">
        <f>IF(O11="","",VLOOKUP(O11,②選手情報入力!$AH$11:$AI$100,2,FALSE))</f>
        <v/>
      </c>
      <c r="Q11" s="68" t="str">
        <f>IF(O11="","",VLOOKUP(O11,②選手情報入力!$AH$11:$AO$100,6,FALSE))</f>
        <v/>
      </c>
      <c r="R11" s="475"/>
      <c r="T11" s="87">
        <v>4</v>
      </c>
      <c r="U11" s="87" t="str">
        <f>IF(②選手情報入力!$AU$10&lt;4,"",VLOOKUP(T11,②選手情報入力!$AT$11:$AU$100,2,FALSE))</f>
        <v/>
      </c>
      <c r="V11" s="68" t="str">
        <f>IF(U11="","",VLOOKUP(U11,②選手情報入力!$AH$11:$AI$100,2,FALSE))</f>
        <v/>
      </c>
      <c r="W11" s="68" t="str">
        <f>IF(U11="","",VLOOKUP(U11,②選手情報入力!$AH$11:$AO$100,6,FALSE))</f>
        <v/>
      </c>
      <c r="X11" s="475"/>
    </row>
    <row r="12" spans="1:24">
      <c r="B12" s="87">
        <v>5</v>
      </c>
      <c r="C12" s="86" t="str">
        <f>IF(②選手情報入力!$AO$10&lt;5,"",VLOOKUP(B12,②選手情報入力!$AN$11:$AO$100,2,FALSE))</f>
        <v/>
      </c>
      <c r="D12" s="67" t="str">
        <f>IF(C12="","",VLOOKUP(C12,②選手情報入力!$AB$11:$AC$100,2,FALSE))</f>
        <v/>
      </c>
      <c r="E12" s="68" t="str">
        <f>IF(C12="","",VLOOKUP(C12,②選手情報入力!$AB$11:$AH$100,6,FALSE))</f>
        <v/>
      </c>
      <c r="F12" s="475"/>
      <c r="H12" s="87">
        <v>5</v>
      </c>
      <c r="I12" s="87" t="str">
        <f>IF(②選手情報入力!$AQ$10&lt;5,"",VLOOKUP(H12,②選手情報入力!$AP$11:$AQ$100,2,FALSE))</f>
        <v/>
      </c>
      <c r="J12" s="68" t="str">
        <f>IF(I12="","",VLOOKUP(I12,②選手情報入力!$AB$11:$AC$100,2,FALSE))</f>
        <v/>
      </c>
      <c r="K12" s="68" t="str">
        <f>IF(I12="","",VLOOKUP(I12,②選手情報入力!$AB$11:$AH$100,6,FALSE))</f>
        <v/>
      </c>
      <c r="L12" s="482"/>
      <c r="N12" s="87">
        <v>5</v>
      </c>
      <c r="O12" s="87" t="str">
        <f>IF(②選手情報入力!$AS$10&lt;5,"",VLOOKUP(N12,②選手情報入力!$AR$11:$AS$100,2,FALSE))</f>
        <v/>
      </c>
      <c r="P12" s="68" t="str">
        <f>IF(O12="","",VLOOKUP(O12,②選手情報入力!$AH$11:$AI$100,2,FALSE))</f>
        <v/>
      </c>
      <c r="Q12" s="68" t="str">
        <f>IF(O12="","",VLOOKUP(O12,②選手情報入力!$AH$11:$AO$100,6,FALSE))</f>
        <v/>
      </c>
      <c r="R12" s="475"/>
      <c r="T12" s="87">
        <v>5</v>
      </c>
      <c r="U12" s="87" t="str">
        <f>IF(②選手情報入力!$AU$10&lt;5,"",VLOOKUP(T12,②選手情報入力!$AT$11:$AU$100,2,FALSE))</f>
        <v/>
      </c>
      <c r="V12" s="68" t="str">
        <f>IF(U12="","",VLOOKUP(U12,②選手情報入力!$AH$11:$AI$100,2,FALSE))</f>
        <v/>
      </c>
      <c r="W12" s="68" t="str">
        <f>IF(U12="","",VLOOKUP(U12,②選手情報入力!$AH$11:$AO$100,6,FALSE))</f>
        <v/>
      </c>
      <c r="X12" s="475"/>
    </row>
    <row r="13" spans="1:24">
      <c r="B13" s="88">
        <v>6</v>
      </c>
      <c r="C13" s="86" t="str">
        <f>IF(②選手情報入力!$AO$10&lt;6,"",VLOOKUP(B13,②選手情報入力!$AN$11:$AO$100,2,FALSE))</f>
        <v/>
      </c>
      <c r="D13" s="67" t="str">
        <f>IF(C13="","",VLOOKUP(C13,②選手情報入力!$AB$11:$AC$100,2,FALSE))</f>
        <v/>
      </c>
      <c r="E13" s="69" t="str">
        <f>IF(C13="","",VLOOKUP(C13,②選手情報入力!$AB$11:$AH$100,6,FALSE))</f>
        <v/>
      </c>
      <c r="F13" s="475"/>
      <c r="H13" s="88">
        <v>6</v>
      </c>
      <c r="I13" s="88" t="str">
        <f>IF(②選手情報入力!$AQ$10&lt;6,"",VLOOKUP(H13,②選手情報入力!$AP$11:$AQ$100,2,FALSE))</f>
        <v/>
      </c>
      <c r="J13" s="69" t="str">
        <f>IF(I13="","",VLOOKUP(I13,②選手情報入力!$AB$11:$AC$100,2,FALSE))</f>
        <v/>
      </c>
      <c r="K13" s="69" t="str">
        <f>IF(I13="","",VLOOKUP(I13,②選手情報入力!$AB$11:$AH$100,6,FALSE))</f>
        <v/>
      </c>
      <c r="L13" s="483"/>
      <c r="N13" s="88">
        <v>6</v>
      </c>
      <c r="O13" s="88" t="str">
        <f>IF(②選手情報入力!$AS$10&lt;6,"",VLOOKUP(N13,②選手情報入力!$AR$11:$AS$100,2,FALSE))</f>
        <v/>
      </c>
      <c r="P13" s="69" t="str">
        <f>IF(O13="","",VLOOKUP(O13,②選手情報入力!$AH$11:$AI$100,2,FALSE))</f>
        <v/>
      </c>
      <c r="Q13" s="69" t="str">
        <f>IF(O13="","",VLOOKUP(O13,②選手情報入力!$AH$11:$AO$100,6,FALSE))</f>
        <v/>
      </c>
      <c r="R13" s="475"/>
      <c r="T13" s="88">
        <v>6</v>
      </c>
      <c r="U13" s="88" t="str">
        <f>IF(②選手情報入力!$AU$10&lt;6,"",VLOOKUP(T13,②選手情報入力!$AT$11:$AU$100,2,FALSE))</f>
        <v/>
      </c>
      <c r="V13" s="69" t="str">
        <f>IF(U13="","",VLOOKUP(U13,②選手情報入力!$AH$11:$AI$100,2,FALSE))</f>
        <v/>
      </c>
      <c r="W13" s="69" t="str">
        <f>IF(U13="","",VLOOKUP(U13,②選手情報入力!$AH$11:$AO$100,6,FALSE))</f>
        <v/>
      </c>
      <c r="X13" s="475"/>
    </row>
    <row r="14" spans="1:24">
      <c r="C14" s="89"/>
      <c r="D14" s="90" t="s">
        <v>67</v>
      </c>
      <c r="E14" s="91"/>
      <c r="F14" s="92">
        <f>IF(②選手情報入力!AO10&gt;=4,1,0)</f>
        <v>0</v>
      </c>
      <c r="H14" s="89"/>
      <c r="I14" s="89"/>
      <c r="J14" s="90" t="s">
        <v>67</v>
      </c>
      <c r="K14" s="91"/>
      <c r="L14" s="92">
        <f>IF(②選手情報入力!AQ10&gt;=4,1,0)</f>
        <v>0</v>
      </c>
      <c r="N14" s="89"/>
      <c r="O14" s="89"/>
      <c r="P14" s="90" t="s">
        <v>67</v>
      </c>
      <c r="Q14" s="91"/>
      <c r="R14" s="92">
        <f>IF(②選手情報入力!AS10&gt;=4,1,0)</f>
        <v>0</v>
      </c>
      <c r="T14" s="89"/>
      <c r="U14" s="89"/>
      <c r="V14" s="90" t="s">
        <v>67</v>
      </c>
      <c r="W14" s="91"/>
      <c r="X14" s="92">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5"/>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N32"/>
  <sheetViews>
    <sheetView workbookViewId="0">
      <selection activeCell="F18" sqref="F18"/>
    </sheetView>
  </sheetViews>
  <sheetFormatPr defaultColWidth="9" defaultRowHeight="13.5"/>
  <cols>
    <col min="1" max="1" width="3.625" style="102" customWidth="1"/>
    <col min="2" max="2" width="26.125" style="102" customWidth="1"/>
    <col min="3" max="3" width="10" style="102" customWidth="1"/>
    <col min="4" max="4" width="4.875" style="102" customWidth="1"/>
    <col min="5" max="5" width="9" style="102" customWidth="1"/>
    <col min="6" max="6" width="26.125" style="102" customWidth="1"/>
    <col min="7" max="7" width="15.5" style="102" customWidth="1"/>
    <col min="8" max="8" width="3.625" style="102" customWidth="1"/>
    <col min="9" max="10" width="9" style="102"/>
    <col min="11" max="11" width="11.625" style="102" hidden="1" customWidth="1"/>
    <col min="12" max="12" width="8.125" style="102" hidden="1" customWidth="1"/>
    <col min="13" max="13" width="11.5" style="102" hidden="1" customWidth="1"/>
    <col min="14" max="14" width="8.125" style="102" hidden="1" customWidth="1"/>
    <col min="15" max="16384" width="9" style="102"/>
  </cols>
  <sheetData>
    <row r="1" spans="1:14" ht="17.25">
      <c r="A1" s="32" t="s">
        <v>186</v>
      </c>
      <c r="B1" s="97"/>
      <c r="C1" s="98"/>
      <c r="D1" s="98"/>
      <c r="E1" s="98"/>
      <c r="F1" s="99"/>
      <c r="G1" s="100"/>
      <c r="H1" s="101"/>
    </row>
    <row r="2" spans="1:14" ht="24.75" customHeight="1">
      <c r="A2" s="496" t="s">
        <v>644</v>
      </c>
      <c r="B2" s="496"/>
      <c r="C2" s="496"/>
      <c r="D2" s="496"/>
      <c r="E2" s="496"/>
      <c r="F2" s="496"/>
      <c r="G2" s="496"/>
      <c r="H2" s="496"/>
    </row>
    <row r="3" spans="1:14" ht="30" customHeight="1">
      <c r="A3" s="504" t="str">
        <f>注意事項!C3</f>
        <v>２０２０年度　名古屋地区夏季陸上競技大会
　兼　愛知県国体選手選考会(案)</v>
      </c>
      <c r="B3" s="505"/>
      <c r="C3" s="505"/>
      <c r="D3" s="505"/>
      <c r="E3" s="505"/>
      <c r="F3" s="505"/>
      <c r="G3" s="506"/>
      <c r="H3" s="103"/>
    </row>
    <row r="4" spans="1:14" ht="19.5" thickBot="1">
      <c r="A4" s="497" t="s">
        <v>52</v>
      </c>
      <c r="B4" s="497"/>
      <c r="C4" s="497"/>
      <c r="D4" s="497"/>
      <c r="E4" s="497"/>
      <c r="F4" s="497"/>
      <c r="G4" s="497"/>
      <c r="H4" s="497"/>
    </row>
    <row r="5" spans="1:14" ht="19.5" customHeight="1" thickBot="1">
      <c r="A5" s="104"/>
      <c r="B5" s="138" t="s">
        <v>135</v>
      </c>
      <c r="C5" s="501" t="str">
        <f>IF(①団体情報入力!C7="","",①団体情報入力!C7)</f>
        <v/>
      </c>
      <c r="D5" s="502"/>
      <c r="E5" s="502"/>
      <c r="F5" s="503"/>
      <c r="G5" s="105" t="s">
        <v>50</v>
      </c>
      <c r="H5" s="98"/>
    </row>
    <row r="6" spans="1:14" ht="22.5" customHeight="1" thickBot="1">
      <c r="A6" s="98"/>
      <c r="B6" s="137" t="str">
        <f>IF(①団体情報入力!C8="","",①団体情報入力!C8)</f>
        <v/>
      </c>
      <c r="C6" s="125" t="s">
        <v>101</v>
      </c>
      <c r="D6" s="498" t="str">
        <f>IF(①団体情報入力!C5="","",①団体情報入力!C5)</f>
        <v/>
      </c>
      <c r="E6" s="499"/>
      <c r="F6" s="499"/>
      <c r="G6" s="500"/>
      <c r="H6" s="106"/>
    </row>
    <row r="7" spans="1:14" ht="21" customHeight="1" thickBot="1">
      <c r="A7" s="98"/>
      <c r="B7" s="485" t="s">
        <v>126</v>
      </c>
      <c r="C7" s="486"/>
      <c r="D7" s="123"/>
      <c r="E7" s="108"/>
      <c r="F7" s="485" t="s">
        <v>51</v>
      </c>
      <c r="G7" s="485"/>
      <c r="H7" s="98"/>
      <c r="K7" s="102" t="e">
        <f>種目情報!#REF!</f>
        <v>#REF!</v>
      </c>
      <c r="L7" s="109">
        <f>COUNTIF(②選手情報入力!$J$11:$Q$100,K7)</f>
        <v>0</v>
      </c>
      <c r="M7" s="102" t="e">
        <f>種目情報!#REF!</f>
        <v>#REF!</v>
      </c>
      <c r="N7" s="109">
        <f>COUNTIF(②選手情報入力!$J$11:$Q$100,M7)</f>
        <v>0</v>
      </c>
    </row>
    <row r="8" spans="1:14" ht="21" customHeight="1" thickBot="1">
      <c r="B8" s="110" t="s">
        <v>128</v>
      </c>
      <c r="C8" s="490">
        <f>②選手情報入力!G101</f>
        <v>0</v>
      </c>
      <c r="D8" s="491"/>
      <c r="E8" s="108"/>
      <c r="F8" s="111" t="s">
        <v>1157</v>
      </c>
      <c r="G8" s="112">
        <f>C8*500</f>
        <v>0</v>
      </c>
      <c r="H8" s="127"/>
      <c r="K8" s="102" t="e">
        <f>種目情報!#REF!</f>
        <v>#REF!</v>
      </c>
    </row>
    <row r="9" spans="1:14" ht="21" customHeight="1" thickBot="1">
      <c r="A9" s="98"/>
      <c r="B9" s="113" t="s">
        <v>129</v>
      </c>
      <c r="C9" s="494">
        <f>②選手情報入力!G102</f>
        <v>0</v>
      </c>
      <c r="D9" s="495"/>
      <c r="E9" s="108"/>
      <c r="F9" s="141" t="s">
        <v>1159</v>
      </c>
      <c r="G9" s="112">
        <f>C9*1200</f>
        <v>0</v>
      </c>
      <c r="H9" s="98"/>
      <c r="K9" s="102" t="e">
        <f>種目情報!#REF!</f>
        <v>#REF!</v>
      </c>
    </row>
    <row r="10" spans="1:14" ht="21" customHeight="1" thickTop="1" thickBot="1">
      <c r="A10" s="98"/>
      <c r="B10" s="126" t="s">
        <v>132</v>
      </c>
      <c r="C10" s="133">
        <f>IF(①団体情報入力!C10="",0,①団体情報入力!C10)</f>
        <v>0</v>
      </c>
      <c r="D10" s="124" t="s">
        <v>133</v>
      </c>
      <c r="F10" s="142" t="s">
        <v>1158</v>
      </c>
      <c r="G10" s="122">
        <f>C10*1000</f>
        <v>0</v>
      </c>
      <c r="H10" s="98"/>
    </row>
    <row r="11" spans="1:14" ht="21" customHeight="1" thickBot="1">
      <c r="A11" s="98"/>
      <c r="F11" s="301" t="s">
        <v>1279</v>
      </c>
      <c r="G11" s="302">
        <f>SUM(G8:G10)</f>
        <v>0</v>
      </c>
      <c r="H11" s="98"/>
      <c r="I11" s="303" t="s">
        <v>1280</v>
      </c>
      <c r="J11" s="102" t="s">
        <v>1281</v>
      </c>
    </row>
    <row r="12" spans="1:14" ht="18.75" customHeight="1" thickBot="1">
      <c r="A12" s="98"/>
      <c r="B12" s="447" t="s">
        <v>174</v>
      </c>
      <c r="C12" s="448"/>
      <c r="D12" s="448"/>
      <c r="E12" s="449"/>
      <c r="F12" s="304" t="s">
        <v>1282</v>
      </c>
      <c r="G12" s="305">
        <v>10000</v>
      </c>
      <c r="H12" s="98"/>
      <c r="I12" s="303" t="s">
        <v>1280</v>
      </c>
      <c r="J12" s="102" t="s">
        <v>1283</v>
      </c>
    </row>
    <row r="13" spans="1:14" ht="18.75" customHeight="1" thickTop="1" thickBot="1">
      <c r="A13" s="115"/>
      <c r="B13" s="134" t="str">
        <f>IF(①団体情報入力!B11="","",①団体情報入力!B11)</f>
        <v/>
      </c>
      <c r="C13" s="492" t="str">
        <f>IF(①団体情報入力!F11="","",①団体情報入力!F11)</f>
        <v/>
      </c>
      <c r="D13" s="492"/>
      <c r="E13" s="493"/>
      <c r="F13" s="306" t="str">
        <f>IF(G13&lt;0,"返金金額","入金金額")</f>
        <v>返金金額</v>
      </c>
      <c r="G13" s="307">
        <f>SUM(G8:G10)-G12</f>
        <v>-10000</v>
      </c>
      <c r="H13" s="98"/>
      <c r="I13" s="308" t="s">
        <v>1284</v>
      </c>
      <c r="J13" s="309" t="s">
        <v>1285</v>
      </c>
    </row>
    <row r="14" spans="1:14" ht="18.75" customHeight="1" thickBot="1">
      <c r="A14" s="98"/>
      <c r="B14" s="135" t="str">
        <f>IF(①団体情報入力!B12="","",①団体情報入力!B12)</f>
        <v/>
      </c>
      <c r="C14" s="487" t="str">
        <f>IF(①団体情報入力!F12="","",①団体情報入力!F12)</f>
        <v/>
      </c>
      <c r="D14" s="488"/>
      <c r="E14" s="489"/>
      <c r="H14" s="98"/>
    </row>
    <row r="15" spans="1:14" ht="18.75" customHeight="1">
      <c r="A15" s="98"/>
      <c r="B15" s="127"/>
      <c r="C15" s="127"/>
      <c r="D15" s="127"/>
      <c r="E15" s="127"/>
      <c r="F15" s="484">
        <f ca="1">TODAY()</f>
        <v>44020</v>
      </c>
      <c r="G15" s="484"/>
      <c r="H15" s="98"/>
    </row>
    <row r="16" spans="1:14" ht="17.25">
      <c r="A16" s="98"/>
      <c r="B16" s="136" t="s">
        <v>1030</v>
      </c>
      <c r="C16" s="70"/>
      <c r="D16" s="70"/>
      <c r="E16" s="114"/>
      <c r="F16" s="127"/>
      <c r="G16" s="127"/>
      <c r="H16" s="98"/>
    </row>
    <row r="17" spans="1:8" ht="14.25">
      <c r="A17" s="98"/>
      <c r="C17" s="107"/>
      <c r="D17" s="107"/>
      <c r="E17" s="114"/>
      <c r="H17" s="98"/>
    </row>
    <row r="18" spans="1:8" ht="14.25">
      <c r="A18" s="98"/>
      <c r="E18" s="114"/>
      <c r="H18" s="98"/>
    </row>
    <row r="19" spans="1:8" ht="14.25">
      <c r="A19" s="98"/>
      <c r="B19" s="114"/>
      <c r="C19" s="114"/>
      <c r="D19" s="114"/>
      <c r="E19" s="114"/>
      <c r="H19" s="98"/>
    </row>
    <row r="20" spans="1:8" ht="14.25">
      <c r="A20" s="98"/>
      <c r="B20" s="115"/>
      <c r="C20" s="115"/>
      <c r="D20" s="115"/>
      <c r="E20" s="115"/>
      <c r="H20" s="98"/>
    </row>
    <row r="21" spans="1:8" ht="14.25">
      <c r="A21" s="98"/>
      <c r="B21" s="114"/>
      <c r="C21" s="114"/>
      <c r="D21" s="114"/>
      <c r="E21" s="114"/>
      <c r="F21" s="115"/>
      <c r="G21" s="115"/>
      <c r="H21" s="98"/>
    </row>
    <row r="22" spans="1:8" ht="18.75">
      <c r="A22" s="98"/>
      <c r="B22" s="116"/>
      <c r="C22" s="116"/>
      <c r="D22" s="116"/>
      <c r="E22" s="116"/>
      <c r="H22" s="98"/>
    </row>
    <row r="23" spans="1:8" ht="18.75">
      <c r="A23" s="98"/>
      <c r="B23" s="116"/>
      <c r="C23" s="116"/>
      <c r="D23" s="116"/>
      <c r="E23" s="116"/>
      <c r="H23" s="98"/>
    </row>
    <row r="24" spans="1:8" ht="18.75">
      <c r="A24" s="98"/>
      <c r="B24" s="117"/>
      <c r="C24" s="114"/>
      <c r="D24" s="114"/>
      <c r="E24" s="114"/>
      <c r="F24" s="116"/>
      <c r="G24" s="116"/>
      <c r="H24" s="98"/>
    </row>
    <row r="25" spans="1:8" ht="14.25">
      <c r="B25" s="117"/>
      <c r="C25" s="114"/>
      <c r="D25" s="114"/>
      <c r="E25" s="114"/>
      <c r="F25" s="118"/>
      <c r="G25" s="114"/>
    </row>
    <row r="26" spans="1:8" ht="14.25">
      <c r="B26" s="117"/>
      <c r="C26" s="114"/>
      <c r="D26" s="114"/>
      <c r="E26" s="114"/>
      <c r="F26" s="118"/>
      <c r="G26" s="114"/>
    </row>
    <row r="27" spans="1:8" ht="14.25">
      <c r="B27" s="117"/>
      <c r="C27" s="114"/>
      <c r="D27" s="114"/>
      <c r="E27" s="114"/>
      <c r="F27" s="118"/>
      <c r="G27" s="114"/>
    </row>
    <row r="28" spans="1:8" ht="14.25">
      <c r="B28" s="117"/>
      <c r="C28" s="114"/>
      <c r="D28" s="114"/>
      <c r="E28" s="114"/>
      <c r="F28" s="118"/>
      <c r="G28" s="114"/>
    </row>
    <row r="29" spans="1:8" ht="14.25">
      <c r="B29" s="117"/>
      <c r="C29" s="114"/>
      <c r="D29" s="114"/>
      <c r="E29" s="114"/>
      <c r="F29" s="118"/>
      <c r="G29" s="114"/>
    </row>
    <row r="30" spans="1:8" ht="14.25">
      <c r="B30" s="117"/>
      <c r="C30" s="114"/>
      <c r="D30" s="114"/>
      <c r="E30" s="114"/>
      <c r="F30" s="118"/>
      <c r="G30" s="114"/>
    </row>
    <row r="31" spans="1:8" ht="14.25">
      <c r="B31" s="117"/>
      <c r="C31" s="114"/>
      <c r="D31" s="114"/>
      <c r="E31" s="114"/>
      <c r="F31" s="118"/>
      <c r="G31" s="114"/>
    </row>
    <row r="32" spans="1:8" ht="14.25">
      <c r="F32" s="118"/>
      <c r="G32" s="114"/>
    </row>
  </sheetData>
  <sheetProtection selectLockedCells="1"/>
  <mergeCells count="13">
    <mergeCell ref="A2:H2"/>
    <mergeCell ref="A4:H4"/>
    <mergeCell ref="D6:G6"/>
    <mergeCell ref="C5:F5"/>
    <mergeCell ref="A3:G3"/>
    <mergeCell ref="F15:G15"/>
    <mergeCell ref="B7:C7"/>
    <mergeCell ref="F7:G7"/>
    <mergeCell ref="C14:E14"/>
    <mergeCell ref="C8:D8"/>
    <mergeCell ref="C13:E13"/>
    <mergeCell ref="B12:E12"/>
    <mergeCell ref="C9:D9"/>
  </mergeCells>
  <phoneticPr fontId="5"/>
  <conditionalFormatting sqref="G13">
    <cfRule type="cellIs" dxfId="0" priority="1" operator="lessThan">
      <formula>0</formula>
    </cfRule>
  </conditionalFormatting>
  <dataValidations disablePrompts="1"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27"/>
  <sheetViews>
    <sheetView workbookViewId="0">
      <selection activeCell="C31" sqref="C31"/>
    </sheetView>
  </sheetViews>
  <sheetFormatPr defaultRowHeight="13.5"/>
  <cols>
    <col min="1" max="1" width="2.25" style="265" customWidth="1"/>
    <col min="2" max="2" width="6.75" style="265" customWidth="1"/>
    <col min="3" max="3" width="52" style="265" customWidth="1"/>
    <col min="4" max="11" width="9" style="265" customWidth="1"/>
    <col min="12" max="16384" width="9" style="265"/>
  </cols>
  <sheetData>
    <row r="1" spans="1:11" s="11" customFormat="1" ht="17.25">
      <c r="A1" s="16"/>
      <c r="B1" s="264" t="s">
        <v>1213</v>
      </c>
      <c r="C1" s="263"/>
      <c r="D1" s="263"/>
      <c r="E1" s="263"/>
      <c r="F1" s="263"/>
      <c r="G1" s="263"/>
      <c r="H1" s="263"/>
      <c r="I1" s="263"/>
      <c r="J1" s="263"/>
      <c r="K1" s="263"/>
    </row>
    <row r="2" spans="1:11" ht="14.1" customHeight="1"/>
    <row r="3" spans="1:11" ht="21.75" customHeight="1">
      <c r="B3" s="266" t="s">
        <v>1214</v>
      </c>
      <c r="C3" s="267"/>
    </row>
    <row r="4" spans="1:11" ht="18.2" customHeight="1">
      <c r="B4" s="268" t="s">
        <v>1215</v>
      </c>
    </row>
    <row r="5" spans="1:11" ht="13.35" customHeight="1"/>
    <row r="6" spans="1:11" ht="24" customHeight="1">
      <c r="A6" s="530" t="s">
        <v>1216</v>
      </c>
      <c r="B6" s="530"/>
      <c r="C6" s="530"/>
      <c r="D6" s="530"/>
      <c r="E6" s="530"/>
      <c r="F6" s="530"/>
      <c r="G6" s="530"/>
      <c r="H6" s="530"/>
      <c r="I6" s="530"/>
      <c r="J6" s="530"/>
      <c r="K6" s="530"/>
    </row>
    <row r="7" spans="1:11" ht="12" customHeight="1">
      <c r="A7" s="530"/>
      <c r="B7" s="530"/>
      <c r="C7" s="530"/>
      <c r="D7" s="530"/>
      <c r="E7" s="530"/>
      <c r="F7" s="530"/>
      <c r="G7" s="530"/>
      <c r="H7" s="530"/>
      <c r="I7" s="530"/>
      <c r="J7" s="530"/>
      <c r="K7" s="530"/>
    </row>
    <row r="8" spans="1:11" ht="12" customHeight="1">
      <c r="A8" s="530"/>
      <c r="B8" s="530"/>
      <c r="C8" s="530"/>
      <c r="D8" s="530"/>
      <c r="E8" s="530"/>
      <c r="F8" s="530"/>
      <c r="G8" s="530"/>
      <c r="H8" s="530"/>
      <c r="I8" s="530"/>
      <c r="J8" s="530"/>
      <c r="K8" s="530"/>
    </row>
    <row r="9" spans="1:11" ht="13.35" customHeight="1">
      <c r="A9" s="530"/>
      <c r="B9" s="530"/>
      <c r="C9" s="530"/>
      <c r="D9" s="530"/>
      <c r="E9" s="530"/>
      <c r="F9" s="530"/>
      <c r="G9" s="530"/>
      <c r="H9" s="530"/>
      <c r="I9" s="530"/>
      <c r="J9" s="530"/>
      <c r="K9" s="530"/>
    </row>
    <row r="10" spans="1:11" ht="18.95" customHeight="1">
      <c r="A10" s="530"/>
      <c r="B10" s="530"/>
      <c r="C10" s="530"/>
      <c r="D10" s="530"/>
      <c r="E10" s="530"/>
      <c r="F10" s="530"/>
      <c r="G10" s="530"/>
      <c r="H10" s="530"/>
      <c r="I10" s="530"/>
      <c r="J10" s="530"/>
      <c r="K10" s="530"/>
    </row>
    <row r="11" spans="1:11" ht="12" customHeight="1">
      <c r="A11" s="269" t="s">
        <v>1217</v>
      </c>
    </row>
    <row r="12" spans="1:11" ht="20.45" customHeight="1" thickBot="1">
      <c r="A12" s="270" t="s">
        <v>1218</v>
      </c>
    </row>
    <row r="13" spans="1:11" ht="34.5" customHeight="1">
      <c r="A13" s="531" t="s">
        <v>1219</v>
      </c>
      <c r="B13" s="532"/>
      <c r="C13" s="271" t="s">
        <v>1221</v>
      </c>
      <c r="D13" s="272">
        <f t="shared" ref="D13:I13" si="0">E13-1</f>
        <v>44050</v>
      </c>
      <c r="E13" s="272">
        <f t="shared" si="0"/>
        <v>44051</v>
      </c>
      <c r="F13" s="272">
        <f t="shared" si="0"/>
        <v>44052</v>
      </c>
      <c r="G13" s="272">
        <f t="shared" si="0"/>
        <v>44053</v>
      </c>
      <c r="H13" s="272">
        <f t="shared" si="0"/>
        <v>44054</v>
      </c>
      <c r="I13" s="272">
        <f t="shared" si="0"/>
        <v>44055</v>
      </c>
      <c r="J13" s="272">
        <f>K13-1</f>
        <v>44056</v>
      </c>
      <c r="K13" s="273">
        <v>44057</v>
      </c>
    </row>
    <row r="14" spans="1:11" ht="23.1" customHeight="1">
      <c r="A14" s="533" t="s">
        <v>1222</v>
      </c>
      <c r="B14" s="529"/>
      <c r="C14" s="274" t="s">
        <v>1223</v>
      </c>
      <c r="D14" s="275"/>
      <c r="E14" s="275"/>
      <c r="F14" s="275"/>
      <c r="G14" s="275"/>
      <c r="H14" s="275"/>
      <c r="I14" s="275"/>
      <c r="J14" s="275"/>
      <c r="K14" s="276"/>
    </row>
    <row r="15" spans="1:11" ht="23.25" customHeight="1">
      <c r="A15" s="528" t="s">
        <v>1224</v>
      </c>
      <c r="B15" s="529"/>
      <c r="C15" s="274" t="s">
        <v>1225</v>
      </c>
      <c r="D15" s="275"/>
      <c r="E15" s="275"/>
      <c r="F15" s="275"/>
      <c r="G15" s="275"/>
      <c r="H15" s="275"/>
      <c r="I15" s="275"/>
      <c r="J15" s="275"/>
      <c r="K15" s="276"/>
    </row>
    <row r="16" spans="1:11" ht="23.25" customHeight="1">
      <c r="A16" s="528" t="s">
        <v>1226</v>
      </c>
      <c r="B16" s="529"/>
      <c r="C16" s="274" t="s">
        <v>1227</v>
      </c>
      <c r="D16" s="275"/>
      <c r="E16" s="275"/>
      <c r="F16" s="275"/>
      <c r="G16" s="275"/>
      <c r="H16" s="275"/>
      <c r="I16" s="275"/>
      <c r="J16" s="275"/>
      <c r="K16" s="276"/>
    </row>
    <row r="17" spans="1:11" ht="23.1" customHeight="1">
      <c r="A17" s="528" t="s">
        <v>1228</v>
      </c>
      <c r="B17" s="529"/>
      <c r="C17" s="277" t="s">
        <v>1229</v>
      </c>
      <c r="D17" s="275"/>
      <c r="E17" s="275"/>
      <c r="F17" s="275"/>
      <c r="G17" s="275"/>
      <c r="H17" s="275"/>
      <c r="I17" s="275"/>
      <c r="J17" s="275"/>
      <c r="K17" s="276"/>
    </row>
    <row r="18" spans="1:11" ht="23.25" customHeight="1">
      <c r="A18" s="528" t="s">
        <v>1230</v>
      </c>
      <c r="B18" s="529"/>
      <c r="C18" s="274" t="s">
        <v>1231</v>
      </c>
      <c r="D18" s="275"/>
      <c r="E18" s="275"/>
      <c r="F18" s="275"/>
      <c r="G18" s="275"/>
      <c r="H18" s="275"/>
      <c r="I18" s="275"/>
      <c r="J18" s="275"/>
      <c r="K18" s="276"/>
    </row>
    <row r="19" spans="1:11" ht="23.25" customHeight="1">
      <c r="A19" s="528" t="s">
        <v>1232</v>
      </c>
      <c r="B19" s="529"/>
      <c r="C19" s="274" t="s">
        <v>1233</v>
      </c>
      <c r="D19" s="275"/>
      <c r="E19" s="275"/>
      <c r="F19" s="275"/>
      <c r="G19" s="275"/>
      <c r="H19" s="275"/>
      <c r="I19" s="275"/>
      <c r="J19" s="275"/>
      <c r="K19" s="276"/>
    </row>
    <row r="20" spans="1:11" ht="23.1" customHeight="1">
      <c r="A20" s="528" t="s">
        <v>1234</v>
      </c>
      <c r="B20" s="529"/>
      <c r="C20" s="274" t="s">
        <v>1235</v>
      </c>
      <c r="D20" s="275"/>
      <c r="E20" s="275"/>
      <c r="F20" s="275"/>
      <c r="G20" s="275"/>
      <c r="H20" s="275"/>
      <c r="I20" s="275"/>
      <c r="J20" s="275"/>
      <c r="K20" s="276"/>
    </row>
    <row r="21" spans="1:11" ht="23.25" customHeight="1">
      <c r="A21" s="528" t="s">
        <v>1236</v>
      </c>
      <c r="B21" s="529"/>
      <c r="C21" s="274" t="s">
        <v>1237</v>
      </c>
      <c r="D21" s="275"/>
      <c r="E21" s="275"/>
      <c r="F21" s="275"/>
      <c r="G21" s="275"/>
      <c r="H21" s="275"/>
      <c r="I21" s="275"/>
      <c r="J21" s="275"/>
      <c r="K21" s="276"/>
    </row>
    <row r="22" spans="1:11" ht="23.25" customHeight="1">
      <c r="A22" s="528" t="s">
        <v>1238</v>
      </c>
      <c r="B22" s="529"/>
      <c r="C22" s="274" t="s">
        <v>1239</v>
      </c>
      <c r="D22" s="275"/>
      <c r="E22" s="275"/>
      <c r="F22" s="275"/>
      <c r="G22" s="275"/>
      <c r="H22" s="275"/>
      <c r="I22" s="275"/>
      <c r="J22" s="275"/>
      <c r="K22" s="276"/>
    </row>
    <row r="23" spans="1:11" ht="23.25" customHeight="1">
      <c r="A23" s="528">
        <v>10</v>
      </c>
      <c r="B23" s="529"/>
      <c r="C23" s="274" t="s">
        <v>1240</v>
      </c>
      <c r="D23" s="275"/>
      <c r="E23" s="275"/>
      <c r="F23" s="275"/>
      <c r="G23" s="275"/>
      <c r="H23" s="275"/>
      <c r="I23" s="275"/>
      <c r="J23" s="275"/>
      <c r="K23" s="276"/>
    </row>
    <row r="24" spans="1:11" ht="23.1" customHeight="1" thickBot="1">
      <c r="A24" s="507">
        <v>11</v>
      </c>
      <c r="B24" s="508"/>
      <c r="C24" s="278" t="s">
        <v>1241</v>
      </c>
      <c r="D24" s="279" t="s">
        <v>1242</v>
      </c>
      <c r="E24" s="279" t="s">
        <v>1243</v>
      </c>
      <c r="F24" s="279" t="s">
        <v>1243</v>
      </c>
      <c r="G24" s="279" t="s">
        <v>1243</v>
      </c>
      <c r="H24" s="279" t="s">
        <v>1242</v>
      </c>
      <c r="I24" s="279" t="s">
        <v>1242</v>
      </c>
      <c r="J24" s="279" t="s">
        <v>1242</v>
      </c>
      <c r="K24" s="280" t="s">
        <v>1244</v>
      </c>
    </row>
    <row r="25" spans="1:11" ht="35.450000000000003" customHeight="1" thickBot="1">
      <c r="A25" s="509" t="s">
        <v>1245</v>
      </c>
      <c r="B25" s="510"/>
      <c r="C25" s="281"/>
      <c r="D25" s="511" t="s">
        <v>1246</v>
      </c>
      <c r="E25" s="512"/>
      <c r="F25" s="513" t="str">
        <f>IF(①団体情報入力!C3="","",①団体情報入力!C3)</f>
        <v/>
      </c>
      <c r="G25" s="514"/>
      <c r="H25" s="514"/>
      <c r="I25" s="514"/>
      <c r="J25" s="514"/>
      <c r="K25" s="515"/>
    </row>
    <row r="26" spans="1:11" ht="18.75" customHeight="1">
      <c r="A26" s="516" t="s">
        <v>1247</v>
      </c>
      <c r="B26" s="517"/>
      <c r="C26" s="520" t="s">
        <v>1249</v>
      </c>
      <c r="D26" s="522" t="s">
        <v>1248</v>
      </c>
      <c r="E26" s="523"/>
      <c r="F26" s="523"/>
      <c r="G26" s="523"/>
      <c r="H26" s="523"/>
      <c r="I26" s="523"/>
      <c r="J26" s="523"/>
      <c r="K26" s="524"/>
    </row>
    <row r="27" spans="1:11" ht="26.25" customHeight="1" thickBot="1">
      <c r="A27" s="518"/>
      <c r="B27" s="519"/>
      <c r="C27" s="521"/>
      <c r="D27" s="525"/>
      <c r="E27" s="526"/>
      <c r="F27" s="526"/>
      <c r="G27" s="526"/>
      <c r="H27" s="526"/>
      <c r="I27" s="526"/>
      <c r="J27" s="526"/>
      <c r="K27" s="527"/>
    </row>
  </sheetData>
  <mergeCells count="19">
    <mergeCell ref="A23:B23"/>
    <mergeCell ref="A6:K10"/>
    <mergeCell ref="A13:B13"/>
    <mergeCell ref="A14:B14"/>
    <mergeCell ref="A15:B15"/>
    <mergeCell ref="A16:B16"/>
    <mergeCell ref="A17:B17"/>
    <mergeCell ref="A18:B18"/>
    <mergeCell ref="A19:B19"/>
    <mergeCell ref="A20:B20"/>
    <mergeCell ref="A21:B21"/>
    <mergeCell ref="A22:B22"/>
    <mergeCell ref="A24:B24"/>
    <mergeCell ref="A25:B25"/>
    <mergeCell ref="D25:E25"/>
    <mergeCell ref="F25:K25"/>
    <mergeCell ref="A26:B27"/>
    <mergeCell ref="C26:C27"/>
    <mergeCell ref="D26:K27"/>
  </mergeCells>
  <phoneticPr fontId="41"/>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22"/>
  <sheetViews>
    <sheetView topLeftCell="A13" workbookViewId="0">
      <selection activeCell="F20" sqref="F20:Q20"/>
    </sheetView>
  </sheetViews>
  <sheetFormatPr defaultRowHeight="13.5"/>
  <cols>
    <col min="1" max="1" width="4.875" style="265" customWidth="1"/>
    <col min="2" max="2" width="30" style="265" customWidth="1"/>
    <col min="3" max="5" width="6.75" style="265" customWidth="1"/>
    <col min="6" max="6" width="3" style="265" customWidth="1"/>
    <col min="7" max="7" width="3.625" style="265" customWidth="1"/>
    <col min="8" max="17" width="6.75" style="265" customWidth="1"/>
    <col min="18" max="16384" width="9" style="265"/>
  </cols>
  <sheetData>
    <row r="1" spans="1:17" s="11" customFormat="1" ht="17.25">
      <c r="A1" s="16"/>
      <c r="B1" s="264" t="s">
        <v>1213</v>
      </c>
      <c r="C1" s="263"/>
      <c r="D1" s="263"/>
      <c r="E1" s="263"/>
      <c r="F1" s="263"/>
      <c r="G1" s="263"/>
      <c r="H1" s="263"/>
      <c r="I1" s="263"/>
      <c r="J1" s="263"/>
      <c r="K1" s="263"/>
    </row>
    <row r="2" spans="1:17" ht="25.7" customHeight="1"/>
    <row r="3" spans="1:17" ht="42" customHeight="1">
      <c r="G3" s="282" t="s">
        <v>1250</v>
      </c>
    </row>
    <row r="4" spans="1:17" ht="18.95" customHeight="1">
      <c r="A4" s="283" t="s">
        <v>1251</v>
      </c>
    </row>
    <row r="5" spans="1:17" customFormat="1" ht="17.25">
      <c r="A5" s="284" t="s">
        <v>1252</v>
      </c>
    </row>
    <row r="6" spans="1:17" ht="17.25">
      <c r="A6" s="283" t="s">
        <v>1253</v>
      </c>
    </row>
    <row r="7" spans="1:17" ht="9.75" customHeight="1"/>
    <row r="8" spans="1:17" ht="29.85" customHeight="1">
      <c r="A8" s="285" t="s">
        <v>1254</v>
      </c>
      <c r="B8" s="286" t="s">
        <v>1220</v>
      </c>
      <c r="C8" s="287">
        <f>夏季競技会!D13+1</f>
        <v>1</v>
      </c>
      <c r="D8" s="287">
        <f>C8+1</f>
        <v>2</v>
      </c>
      <c r="E8" s="287">
        <f>D8+1</f>
        <v>3</v>
      </c>
      <c r="F8" s="543">
        <f>E8+1</f>
        <v>4</v>
      </c>
      <c r="G8" s="529"/>
      <c r="H8" s="287">
        <f>F8+1</f>
        <v>5</v>
      </c>
      <c r="I8" s="287">
        <f>H8+1</f>
        <v>6</v>
      </c>
      <c r="J8" s="287">
        <f t="shared" ref="J8:Q8" si="0">I8+1</f>
        <v>7</v>
      </c>
      <c r="K8" s="287">
        <f t="shared" si="0"/>
        <v>8</v>
      </c>
      <c r="L8" s="287">
        <f t="shared" si="0"/>
        <v>9</v>
      </c>
      <c r="M8" s="287">
        <f t="shared" si="0"/>
        <v>10</v>
      </c>
      <c r="N8" s="287">
        <f t="shared" si="0"/>
        <v>11</v>
      </c>
      <c r="O8" s="287">
        <f t="shared" si="0"/>
        <v>12</v>
      </c>
      <c r="P8" s="287">
        <f t="shared" si="0"/>
        <v>13</v>
      </c>
      <c r="Q8" s="287">
        <f t="shared" si="0"/>
        <v>14</v>
      </c>
    </row>
    <row r="9" spans="1:17" ht="25.15" customHeight="1">
      <c r="A9" s="288" t="s">
        <v>1255</v>
      </c>
      <c r="B9" s="289" t="s">
        <v>1256</v>
      </c>
      <c r="C9" s="275"/>
      <c r="D9" s="275"/>
      <c r="E9" s="275"/>
      <c r="F9" s="540"/>
      <c r="G9" s="529"/>
      <c r="H9" s="275"/>
      <c r="I9" s="275"/>
      <c r="J9" s="275"/>
      <c r="K9" s="275"/>
      <c r="L9" s="275"/>
      <c r="M9" s="275"/>
      <c r="N9" s="275"/>
      <c r="O9" s="275"/>
      <c r="P9" s="275"/>
      <c r="Q9" s="275"/>
    </row>
    <row r="10" spans="1:17" ht="25.15" customHeight="1">
      <c r="A10" s="286" t="s">
        <v>1224</v>
      </c>
      <c r="B10" s="289" t="s">
        <v>1257</v>
      </c>
      <c r="C10" s="275"/>
      <c r="D10" s="275"/>
      <c r="E10" s="275"/>
      <c r="F10" s="540"/>
      <c r="G10" s="529"/>
      <c r="H10" s="275"/>
      <c r="I10" s="275"/>
      <c r="J10" s="275"/>
      <c r="K10" s="275"/>
      <c r="L10" s="275"/>
      <c r="M10" s="275"/>
      <c r="N10" s="275"/>
      <c r="O10" s="275"/>
      <c r="P10" s="275"/>
      <c r="Q10" s="275"/>
    </row>
    <row r="11" spans="1:17" ht="25.15" customHeight="1">
      <c r="A11" s="286" t="s">
        <v>1258</v>
      </c>
      <c r="B11" s="289" t="s">
        <v>1259</v>
      </c>
      <c r="C11" s="275"/>
      <c r="D11" s="275"/>
      <c r="E11" s="275"/>
      <c r="F11" s="540"/>
      <c r="G11" s="529"/>
      <c r="H11" s="275"/>
      <c r="I11" s="275"/>
      <c r="J11" s="275"/>
      <c r="K11" s="275"/>
      <c r="L11" s="275"/>
      <c r="M11" s="275"/>
      <c r="N11" s="275"/>
      <c r="O11" s="275"/>
      <c r="P11" s="275"/>
      <c r="Q11" s="275"/>
    </row>
    <row r="12" spans="1:17" ht="25.15" customHeight="1">
      <c r="A12" s="286" t="s">
        <v>1260</v>
      </c>
      <c r="B12" s="290" t="s">
        <v>1261</v>
      </c>
      <c r="C12" s="275"/>
      <c r="D12" s="275"/>
      <c r="E12" s="275"/>
      <c r="F12" s="540"/>
      <c r="G12" s="529"/>
      <c r="H12" s="275"/>
      <c r="I12" s="275"/>
      <c r="J12" s="275"/>
      <c r="K12" s="275"/>
      <c r="L12" s="275"/>
      <c r="M12" s="275"/>
      <c r="N12" s="275"/>
      <c r="O12" s="275"/>
      <c r="P12" s="275"/>
      <c r="Q12" s="275"/>
    </row>
    <row r="13" spans="1:17" ht="25.15" customHeight="1">
      <c r="A13" s="286" t="s">
        <v>1262</v>
      </c>
      <c r="B13" s="289" t="s">
        <v>1263</v>
      </c>
      <c r="C13" s="275"/>
      <c r="D13" s="275"/>
      <c r="E13" s="275"/>
      <c r="F13" s="540"/>
      <c r="G13" s="529"/>
      <c r="H13" s="275"/>
      <c r="I13" s="275"/>
      <c r="J13" s="275"/>
      <c r="K13" s="275"/>
      <c r="L13" s="275"/>
      <c r="M13" s="275"/>
      <c r="N13" s="275"/>
      <c r="O13" s="275"/>
      <c r="P13" s="275"/>
      <c r="Q13" s="275"/>
    </row>
    <row r="14" spans="1:17" ht="25.15" customHeight="1">
      <c r="A14" s="286" t="s">
        <v>1232</v>
      </c>
      <c r="B14" s="289" t="s">
        <v>1264</v>
      </c>
      <c r="C14" s="275"/>
      <c r="D14" s="275"/>
      <c r="E14" s="275"/>
      <c r="F14" s="540"/>
      <c r="G14" s="529"/>
      <c r="H14" s="275"/>
      <c r="I14" s="275"/>
      <c r="J14" s="275"/>
      <c r="K14" s="275"/>
      <c r="L14" s="275"/>
      <c r="M14" s="275"/>
      <c r="N14" s="275"/>
      <c r="O14" s="275"/>
      <c r="P14" s="275"/>
      <c r="Q14" s="275"/>
    </row>
    <row r="15" spans="1:17" ht="25.15" customHeight="1">
      <c r="A15" s="286" t="s">
        <v>1234</v>
      </c>
      <c r="B15" s="289" t="s">
        <v>1265</v>
      </c>
      <c r="C15" s="275"/>
      <c r="D15" s="275"/>
      <c r="E15" s="275"/>
      <c r="F15" s="540"/>
      <c r="G15" s="529"/>
      <c r="H15" s="275"/>
      <c r="I15" s="275"/>
      <c r="J15" s="275"/>
      <c r="K15" s="275"/>
      <c r="L15" s="275"/>
      <c r="M15" s="275"/>
      <c r="N15" s="275"/>
      <c r="O15" s="275"/>
      <c r="P15" s="275"/>
      <c r="Q15" s="275"/>
    </row>
    <row r="16" spans="1:17" ht="25.15" customHeight="1">
      <c r="A16" s="286" t="s">
        <v>1236</v>
      </c>
      <c r="B16" s="289" t="s">
        <v>1266</v>
      </c>
      <c r="C16" s="275"/>
      <c r="D16" s="275"/>
      <c r="E16" s="275"/>
      <c r="F16" s="540"/>
      <c r="G16" s="529"/>
      <c r="H16" s="275"/>
      <c r="I16" s="275"/>
      <c r="J16" s="275"/>
      <c r="K16" s="275"/>
      <c r="L16" s="275"/>
      <c r="M16" s="275"/>
      <c r="N16" s="275"/>
      <c r="O16" s="275"/>
      <c r="P16" s="275"/>
      <c r="Q16" s="275"/>
    </row>
    <row r="17" spans="1:17" ht="25.15" customHeight="1">
      <c r="A17" s="286" t="s">
        <v>1267</v>
      </c>
      <c r="B17" s="289" t="s">
        <v>1268</v>
      </c>
      <c r="C17" s="275"/>
      <c r="D17" s="275"/>
      <c r="E17" s="275"/>
      <c r="F17" s="540"/>
      <c r="G17" s="529"/>
      <c r="H17" s="275"/>
      <c r="I17" s="275"/>
      <c r="J17" s="275"/>
      <c r="K17" s="275"/>
      <c r="L17" s="275"/>
      <c r="M17" s="275"/>
      <c r="N17" s="275"/>
      <c r="O17" s="275"/>
      <c r="P17" s="275"/>
      <c r="Q17" s="275"/>
    </row>
    <row r="18" spans="1:17" ht="25.15" customHeight="1">
      <c r="A18" s="285">
        <v>10</v>
      </c>
      <c r="B18" s="289" t="s">
        <v>1269</v>
      </c>
      <c r="C18" s="275"/>
      <c r="D18" s="275"/>
      <c r="E18" s="275"/>
      <c r="F18" s="540"/>
      <c r="G18" s="529"/>
      <c r="H18" s="275"/>
      <c r="I18" s="275"/>
      <c r="J18" s="275"/>
      <c r="K18" s="275"/>
      <c r="L18" s="275"/>
      <c r="M18" s="275"/>
      <c r="N18" s="275"/>
      <c r="O18" s="275"/>
      <c r="P18" s="275"/>
      <c r="Q18" s="275"/>
    </row>
    <row r="19" spans="1:17" ht="25.15" customHeight="1">
      <c r="A19" s="291">
        <v>11</v>
      </c>
      <c r="B19" s="289" t="s">
        <v>1270</v>
      </c>
      <c r="C19" s="292" t="s">
        <v>1271</v>
      </c>
      <c r="D19" s="292" t="s">
        <v>1271</v>
      </c>
      <c r="E19" s="292" t="s">
        <v>1271</v>
      </c>
      <c r="F19" s="541" t="s">
        <v>1271</v>
      </c>
      <c r="G19" s="542"/>
      <c r="H19" s="292" t="s">
        <v>1271</v>
      </c>
      <c r="I19" s="292" t="s">
        <v>1271</v>
      </c>
      <c r="J19" s="292" t="s">
        <v>1271</v>
      </c>
      <c r="K19" s="292" t="s">
        <v>1271</v>
      </c>
      <c r="L19" s="292" t="s">
        <v>1271</v>
      </c>
      <c r="M19" s="292" t="s">
        <v>1271</v>
      </c>
      <c r="N19" s="292" t="s">
        <v>1271</v>
      </c>
      <c r="O19" s="292" t="s">
        <v>1271</v>
      </c>
      <c r="P19" s="292" t="s">
        <v>1271</v>
      </c>
      <c r="Q19" s="292" t="s">
        <v>1271</v>
      </c>
    </row>
    <row r="20" spans="1:17" ht="35.450000000000003" customHeight="1">
      <c r="A20" s="293" t="s">
        <v>1272</v>
      </c>
      <c r="B20" s="294"/>
      <c r="C20" s="534" t="s">
        <v>1246</v>
      </c>
      <c r="D20" s="535"/>
      <c r="E20" s="536"/>
      <c r="F20" s="537" t="str">
        <f>IF(①団体情報入力!C3="","",①団体情報入力!C3)</f>
        <v/>
      </c>
      <c r="G20" s="538"/>
      <c r="H20" s="538"/>
      <c r="I20" s="538"/>
      <c r="J20" s="538"/>
      <c r="K20" s="538"/>
      <c r="L20" s="538"/>
      <c r="M20" s="538"/>
      <c r="N20" s="538"/>
      <c r="O20" s="538"/>
      <c r="P20" s="538"/>
      <c r="Q20" s="539"/>
    </row>
    <row r="21" spans="1:17" ht="17.25" customHeight="1">
      <c r="A21" s="295" t="s">
        <v>1273</v>
      </c>
    </row>
    <row r="22" spans="1:17" ht="17.25" customHeight="1">
      <c r="A22" s="295" t="s">
        <v>1274</v>
      </c>
    </row>
  </sheetData>
  <mergeCells count="14">
    <mergeCell ref="F13:G13"/>
    <mergeCell ref="F8:G8"/>
    <mergeCell ref="F9:G9"/>
    <mergeCell ref="F10:G10"/>
    <mergeCell ref="F11:G11"/>
    <mergeCell ref="F12:G12"/>
    <mergeCell ref="C20:E20"/>
    <mergeCell ref="F20:Q20"/>
    <mergeCell ref="F14:G14"/>
    <mergeCell ref="F15:G15"/>
    <mergeCell ref="F16:G16"/>
    <mergeCell ref="F17:G17"/>
    <mergeCell ref="F18:G18"/>
    <mergeCell ref="F19:G19"/>
  </mergeCells>
  <phoneticPr fontId="41"/>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J45"/>
  <sheetViews>
    <sheetView zoomScaleNormal="100" workbookViewId="0"/>
  </sheetViews>
  <sheetFormatPr defaultRowHeight="13.5"/>
  <cols>
    <col min="10" max="10" width="5.5" customWidth="1"/>
  </cols>
  <sheetData>
    <row r="2" spans="1:10" ht="15">
      <c r="B2" s="320" t="s">
        <v>1324</v>
      </c>
    </row>
    <row r="3" spans="1:10" ht="15">
      <c r="B3" s="320" t="s">
        <v>1325</v>
      </c>
      <c r="D3" s="320" t="s">
        <v>1326</v>
      </c>
    </row>
    <row r="5" spans="1:10">
      <c r="A5" t="s">
        <v>1327</v>
      </c>
    </row>
    <row r="7" spans="1:10">
      <c r="A7" t="s">
        <v>1328</v>
      </c>
    </row>
    <row r="9" spans="1:10">
      <c r="A9" t="s">
        <v>1329</v>
      </c>
    </row>
    <row r="10" spans="1:10">
      <c r="A10" t="s">
        <v>1330</v>
      </c>
    </row>
    <row r="11" spans="1:10">
      <c r="A11" t="s">
        <v>1331</v>
      </c>
    </row>
    <row r="12" spans="1:10">
      <c r="A12" t="s">
        <v>1332</v>
      </c>
    </row>
    <row r="15" spans="1:10">
      <c r="A15" s="321"/>
      <c r="B15" s="321"/>
      <c r="C15" s="321"/>
      <c r="D15" s="547" t="s">
        <v>1333</v>
      </c>
      <c r="E15" s="547"/>
      <c r="F15" s="547"/>
      <c r="G15" s="321"/>
      <c r="H15" s="321"/>
      <c r="I15" s="321"/>
      <c r="J15" s="321"/>
    </row>
    <row r="16" spans="1:10">
      <c r="D16" s="547"/>
      <c r="E16" s="547"/>
      <c r="F16" s="547"/>
    </row>
    <row r="18" spans="1:9">
      <c r="A18" s="546" t="s">
        <v>1334</v>
      </c>
      <c r="B18" s="546"/>
      <c r="C18" s="546"/>
      <c r="D18" s="546"/>
      <c r="E18" s="546"/>
      <c r="F18" s="546"/>
      <c r="G18" s="546"/>
      <c r="H18" s="546"/>
      <c r="I18" s="546"/>
    </row>
    <row r="20" spans="1:9">
      <c r="F20" s="316" t="s">
        <v>1335</v>
      </c>
      <c r="G20" s="546" t="s">
        <v>1336</v>
      </c>
      <c r="H20" s="546"/>
      <c r="I20" s="546"/>
    </row>
    <row r="22" spans="1:9">
      <c r="A22" t="s">
        <v>1337</v>
      </c>
    </row>
    <row r="25" spans="1:9">
      <c r="A25" s="322"/>
      <c r="B25" s="323"/>
      <c r="C25" s="322"/>
      <c r="D25" s="23"/>
      <c r="E25" s="23"/>
      <c r="F25" s="23"/>
      <c r="G25" s="23"/>
      <c r="H25" s="23"/>
      <c r="I25" s="323"/>
    </row>
    <row r="26" spans="1:9">
      <c r="A26" s="548" t="s">
        <v>1338</v>
      </c>
      <c r="B26" s="549"/>
      <c r="C26" s="324"/>
      <c r="D26" s="30"/>
      <c r="E26" s="30"/>
      <c r="F26" s="30"/>
      <c r="G26" s="30"/>
      <c r="H26" s="30"/>
      <c r="I26" s="325"/>
    </row>
    <row r="27" spans="1:9">
      <c r="A27" s="326"/>
      <c r="B27" s="327"/>
      <c r="C27" s="326"/>
      <c r="D27" s="321"/>
      <c r="E27" s="321"/>
      <c r="F27" s="321"/>
      <c r="G27" s="321"/>
      <c r="H27" s="321"/>
      <c r="I27" s="327"/>
    </row>
    <row r="28" spans="1:9">
      <c r="A28" s="324"/>
      <c r="B28" s="325"/>
      <c r="C28" s="324"/>
      <c r="D28" s="30"/>
      <c r="E28" s="30"/>
      <c r="F28" s="30"/>
      <c r="G28" s="30"/>
      <c r="H28" s="30"/>
      <c r="I28" s="325"/>
    </row>
    <row r="29" spans="1:9">
      <c r="A29" s="548" t="s">
        <v>1347</v>
      </c>
      <c r="B29" s="549"/>
      <c r="C29" s="324"/>
      <c r="D29" s="30"/>
      <c r="E29" s="30"/>
      <c r="F29" s="30"/>
      <c r="G29" s="30"/>
      <c r="H29" s="30"/>
      <c r="I29" s="325"/>
    </row>
    <row r="30" spans="1:9">
      <c r="A30" s="324"/>
      <c r="B30" s="325"/>
      <c r="C30" s="324"/>
      <c r="D30" s="30"/>
      <c r="E30" s="30"/>
      <c r="F30" s="30"/>
      <c r="G30" s="30"/>
      <c r="H30" s="30"/>
      <c r="I30" s="325"/>
    </row>
    <row r="31" spans="1:9">
      <c r="A31" s="322"/>
      <c r="B31" s="323"/>
      <c r="C31" s="322"/>
      <c r="D31" s="23"/>
      <c r="E31" s="23"/>
      <c r="F31" s="23"/>
      <c r="G31" s="23"/>
      <c r="H31" s="23"/>
      <c r="I31" s="323"/>
    </row>
    <row r="32" spans="1:9">
      <c r="A32" s="548" t="s">
        <v>1339</v>
      </c>
      <c r="B32" s="549"/>
      <c r="C32" s="324"/>
      <c r="D32" s="30"/>
      <c r="E32" s="30"/>
      <c r="F32" s="30"/>
      <c r="G32" s="30"/>
      <c r="H32" s="30"/>
      <c r="I32" s="325"/>
    </row>
    <row r="33" spans="1:9">
      <c r="A33" s="326"/>
      <c r="B33" s="327"/>
      <c r="C33" s="326"/>
      <c r="D33" s="321"/>
      <c r="E33" s="321"/>
      <c r="F33" s="321"/>
      <c r="G33" s="321"/>
      <c r="H33" s="321"/>
      <c r="I33" s="327"/>
    </row>
    <row r="34" spans="1:9">
      <c r="A34" s="322"/>
      <c r="B34" s="323"/>
      <c r="C34" s="322"/>
      <c r="D34" s="23"/>
      <c r="E34" s="23"/>
      <c r="F34" s="23"/>
      <c r="G34" s="23"/>
      <c r="H34" s="23"/>
      <c r="I34" s="323"/>
    </row>
    <row r="35" spans="1:9">
      <c r="A35" s="548" t="s">
        <v>1340</v>
      </c>
      <c r="B35" s="549"/>
      <c r="C35" s="324"/>
      <c r="D35" s="30"/>
      <c r="E35" s="30"/>
      <c r="F35" s="30"/>
      <c r="G35" s="30"/>
      <c r="H35" s="30"/>
      <c r="I35" s="325"/>
    </row>
    <row r="36" spans="1:9">
      <c r="A36" s="326"/>
      <c r="B36" s="327"/>
      <c r="C36" s="326"/>
      <c r="D36" s="321"/>
      <c r="E36" s="321"/>
      <c r="F36" s="321"/>
      <c r="G36" s="321"/>
      <c r="H36" s="321"/>
      <c r="I36" s="327"/>
    </row>
    <row r="37" spans="1:9" ht="40.5" customHeight="1">
      <c r="A37" s="544" t="s">
        <v>1341</v>
      </c>
      <c r="B37" s="545"/>
      <c r="C37" s="328"/>
      <c r="D37" s="329"/>
      <c r="E37" s="329"/>
      <c r="F37" s="329"/>
      <c r="G37" s="329"/>
      <c r="H37" s="329"/>
      <c r="I37" s="330"/>
    </row>
    <row r="40" spans="1:9">
      <c r="A40" s="546" t="s">
        <v>1342</v>
      </c>
      <c r="B40" s="546"/>
      <c r="C40" s="546"/>
      <c r="D40" s="546"/>
      <c r="E40" s="546"/>
      <c r="F40" s="546"/>
      <c r="G40" s="546"/>
      <c r="H40" s="546"/>
      <c r="I40" s="546"/>
    </row>
    <row r="41" spans="1:9">
      <c r="A41" s="546" t="s">
        <v>1343</v>
      </c>
      <c r="B41" s="546"/>
      <c r="C41" s="546"/>
      <c r="D41" s="546"/>
      <c r="E41" s="546"/>
      <c r="F41" s="546"/>
      <c r="G41" s="546"/>
      <c r="H41" s="546"/>
      <c r="I41" s="546"/>
    </row>
    <row r="44" spans="1:9">
      <c r="E44" t="s">
        <v>1344</v>
      </c>
    </row>
    <row r="45" spans="1:9">
      <c r="F45" s="321"/>
      <c r="G45" s="321"/>
      <c r="H45" s="321"/>
      <c r="I45" s="321"/>
    </row>
  </sheetData>
  <sheetProtection sheet="1" objects="1" scenarios="1"/>
  <mergeCells count="10">
    <mergeCell ref="A37:B37"/>
    <mergeCell ref="A40:I40"/>
    <mergeCell ref="A41:I41"/>
    <mergeCell ref="D15:F16"/>
    <mergeCell ref="A18:I18"/>
    <mergeCell ref="G20:I20"/>
    <mergeCell ref="A26:B26"/>
    <mergeCell ref="A32:B32"/>
    <mergeCell ref="A35:B35"/>
    <mergeCell ref="A29:B29"/>
  </mergeCells>
  <phoneticPr fontId="41"/>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夏季競技会</vt:lpstr>
      <vt:lpstr>注意事項</vt:lpstr>
      <vt:lpstr>①団体情報入力</vt:lpstr>
      <vt:lpstr>②選手情報入力</vt:lpstr>
      <vt:lpstr>③リレー情報確認</vt:lpstr>
      <vt:lpstr>④種目別人数</vt:lpstr>
      <vt:lpstr>⑤大会前 提出用</vt:lpstr>
      <vt:lpstr>⑥大会後 個人管理用</vt:lpstr>
      <vt:lpstr>⑦ADカード申請</vt:lpstr>
      <vt:lpstr>⑧リレーの選手が反映されない</vt:lpstr>
      <vt:lpstr>⑨日付が数字になる場合</vt:lpstr>
      <vt:lpstr>　　　　　</vt:lpstr>
      <vt:lpstr>種目情報</vt:lpstr>
      <vt:lpstr>data_kyogisha</vt:lpstr>
      <vt:lpstr>data_team</vt:lpstr>
      <vt:lpstr>Sheet6</vt:lpstr>
      <vt:lpstr>'⑥大会後 個人管理用'!Print_Area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2019-02-07T03:57:43Z</cp:lastPrinted>
  <dcterms:created xsi:type="dcterms:W3CDTF">2013-01-03T14:12:28Z</dcterms:created>
  <dcterms:modified xsi:type="dcterms:W3CDTF">2020-07-08T07:16:20Z</dcterms:modified>
  <cp:contentStatus/>
</cp:coreProperties>
</file>