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1名古屋地区】\2021市スポ\市スポエントリーファイル\"/>
    </mc:Choice>
  </mc:AlternateContent>
  <bookViews>
    <workbookView xWindow="0" yWindow="25650" windowWidth="21600" windowHeight="9615" tabRatio="917"/>
  </bookViews>
  <sheets>
    <sheet name="市スポ" sheetId="48" r:id="rId1"/>
    <sheet name="注意事項" sheetId="4" r:id="rId2"/>
    <sheet name="①団体情報入力" sheetId="7" r:id="rId3"/>
    <sheet name="②選手情報入力" sheetId="3" r:id="rId4"/>
    <sheet name=" " sheetId="5" r:id="rId5"/>
    <sheet name="④種目別人数" sheetId="17" r:id="rId6"/>
    <sheet name="⑤大会前 提出用" sheetId="43" r:id="rId7"/>
    <sheet name="⑥大会後 個人管理用" sheetId="36" r:id="rId8"/>
    <sheet name="⑦入場許可申請" sheetId="37" r:id="rId9"/>
    <sheet name="⑧リレーの選手が反映されない" sheetId="30" r:id="rId10"/>
    <sheet name="⑨日付が数字になる"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 r:id="rId18"/>
    <externalReference r:id="rId19"/>
    <externalReference r:id="rId20"/>
  </externalReferences>
  <definedNames>
    <definedName name="otoko" localSheetId="9">[1]一覧表!#REF!</definedName>
    <definedName name="otoko" localSheetId="0">[1]一覧表!#REF!</definedName>
    <definedName name="otoko">[1]一覧表!#REF!</definedName>
    <definedName name="_xlnm.Print_Area" localSheetId="6">'⑤大会前 提出用'!$A$1:$K$24</definedName>
    <definedName name="sin" localSheetId="9">[1]一覧表!#REF!</definedName>
    <definedName name="sin" localSheetId="0">[1]一覧表!#REF!</definedName>
    <definedName name="sin">[1]一覧表!#REF!</definedName>
    <definedName name="X" localSheetId="9">[1]一覧表!#REF!</definedName>
    <definedName name="X" localSheetId="0">[1]一覧表!#REF!</definedName>
    <definedName name="X">[1]一覧表!#REF!</definedName>
    <definedName name="おもて" localSheetId="9">[1]一覧表!#REF!</definedName>
    <definedName name="おもて" localSheetId="0">[1]一覧表!#REF!</definedName>
    <definedName name="おもて">[1]一覧表!#REF!</definedName>
    <definedName name="リレー">[2]一覧表!$R$13</definedName>
    <definedName name="学年">[3]個人表!$U$7:$U$12</definedName>
    <definedName name="女子種目">[4]一覧表!$U$13:$U$28</definedName>
    <definedName name="小" localSheetId="9">[1]一覧表!#REF!</definedName>
    <definedName name="小" localSheetId="10">[1]一覧表!#REF!</definedName>
    <definedName name="小" localSheetId="0">[1]一覧表!#REF!</definedName>
    <definedName name="小">[1]一覧表!#REF!</definedName>
    <definedName name="小リレー" localSheetId="7">[1]一覧表!#REF!</definedName>
    <definedName name="小リレー" localSheetId="8">[1]一覧表!#REF!</definedName>
    <definedName name="小リレー" localSheetId="9">[1]一覧表!#REF!</definedName>
    <definedName name="小リレー" localSheetId="10">[1]一覧表!#REF!</definedName>
    <definedName name="小リレー" localSheetId="0">[1]一覧表!#REF!</definedName>
    <definedName name="小リレー">[1]一覧表!#REF!</definedName>
    <definedName name="小学校" localSheetId="7">[1]一覧表!#REF!</definedName>
    <definedName name="小学校" localSheetId="8">[1]一覧表!#REF!</definedName>
    <definedName name="小学校" localSheetId="9">[1]一覧表!#REF!</definedName>
    <definedName name="小学校" localSheetId="10">[1]一覧表!#REF!</definedName>
    <definedName name="小学校" localSheetId="0">[1]一覧表!#REF!</definedName>
    <definedName name="小学校">[1]一覧表!#REF!</definedName>
    <definedName name="小学生" localSheetId="7">[1]一覧表!#REF!</definedName>
    <definedName name="小学生" localSheetId="8">[1]一覧表!#REF!</definedName>
    <definedName name="小学生" localSheetId="9">[1]一覧表!#REF!</definedName>
    <definedName name="小学生" localSheetId="10">[1]一覧表!#REF!</definedName>
    <definedName name="小学生" localSheetId="0">[1]一覧表!#REF!</definedName>
    <definedName name="小学生">[1]一覧表!#REF!</definedName>
    <definedName name="性別">[2]一覧表!$S$13:$S$14</definedName>
    <definedName name="団体カテゴリー" localSheetId="7">[1]一覧表!#REF!</definedName>
    <definedName name="団体カテゴリー" localSheetId="8">[1]一覧表!#REF!</definedName>
    <definedName name="団体カテゴリー" localSheetId="9">[1]一覧表!#REF!</definedName>
    <definedName name="団体カテゴリー" localSheetId="10">[1]一覧表!#REF!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8">[1]一覧表!#REF!</definedName>
    <definedName name="団体申し込み" localSheetId="9">[1]一覧表!#REF!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7" l="1"/>
  <c r="AA14" i="3"/>
  <c r="AB14" i="3"/>
  <c r="AA15" i="3"/>
  <c r="AB15" i="3"/>
  <c r="AA16" i="3"/>
  <c r="AB16" i="3"/>
  <c r="AA17" i="3"/>
  <c r="AB17" i="3"/>
  <c r="AA18" i="3"/>
  <c r="AB18" i="3"/>
  <c r="AA19" i="3"/>
  <c r="AB19" i="3"/>
  <c r="AA20" i="3"/>
  <c r="AB20" i="3"/>
  <c r="AA21" i="3"/>
  <c r="AB21" i="3"/>
  <c r="AA22" i="3"/>
  <c r="AB22" i="3"/>
  <c r="AA23" i="3"/>
  <c r="AB23" i="3"/>
  <c r="AA24" i="3"/>
  <c r="AB24" i="3"/>
  <c r="AA25" i="3"/>
  <c r="AB25" i="3"/>
  <c r="AA26" i="3"/>
  <c r="AB26" i="3"/>
  <c r="AA27" i="3"/>
  <c r="AB27" i="3"/>
  <c r="AA28" i="3"/>
  <c r="AB28" i="3"/>
  <c r="AA29" i="3"/>
  <c r="AB29" i="3"/>
  <c r="AA30" i="3"/>
  <c r="AB30" i="3"/>
  <c r="AA31" i="3"/>
  <c r="AB31" i="3"/>
  <c r="AA32" i="3"/>
  <c r="AB32" i="3"/>
  <c r="AA33" i="3"/>
  <c r="AB33" i="3"/>
  <c r="AA34" i="3"/>
  <c r="AB34" i="3"/>
  <c r="AA35" i="3"/>
  <c r="AB35" i="3"/>
  <c r="AA36" i="3"/>
  <c r="AB36" i="3"/>
  <c r="AA37" i="3"/>
  <c r="AB37" i="3"/>
  <c r="AA38" i="3"/>
  <c r="AB38" i="3"/>
  <c r="AA39" i="3"/>
  <c r="AB39" i="3"/>
  <c r="AA40" i="3"/>
  <c r="AB40" i="3"/>
  <c r="AA41" i="3"/>
  <c r="AB41" i="3"/>
  <c r="AA42" i="3"/>
  <c r="AB42" i="3"/>
  <c r="AA43" i="3"/>
  <c r="AB43" i="3"/>
  <c r="AA44" i="3"/>
  <c r="AB44" i="3"/>
  <c r="AA45" i="3"/>
  <c r="AB45" i="3"/>
  <c r="AA46" i="3"/>
  <c r="AB46" i="3"/>
  <c r="AA47" i="3"/>
  <c r="AB47" i="3"/>
  <c r="AA48" i="3"/>
  <c r="AB48" i="3"/>
  <c r="AA49" i="3"/>
  <c r="AB49" i="3"/>
  <c r="AA50" i="3"/>
  <c r="AB50" i="3"/>
  <c r="AA51" i="3"/>
  <c r="AB51" i="3"/>
  <c r="AA52" i="3"/>
  <c r="AB52" i="3"/>
  <c r="AA53" i="3"/>
  <c r="AB53" i="3"/>
  <c r="AA54" i="3"/>
  <c r="AB54" i="3"/>
  <c r="AA55" i="3"/>
  <c r="AB55" i="3"/>
  <c r="AA56" i="3"/>
  <c r="AB56" i="3"/>
  <c r="AA57" i="3"/>
  <c r="AB57" i="3"/>
  <c r="AA58" i="3"/>
  <c r="AB58" i="3"/>
  <c r="AA59" i="3"/>
  <c r="AB59" i="3"/>
  <c r="AA60" i="3"/>
  <c r="AB60" i="3"/>
  <c r="AA61" i="3"/>
  <c r="AB61" i="3"/>
  <c r="AA62" i="3"/>
  <c r="AB62" i="3"/>
  <c r="AA63" i="3"/>
  <c r="AB63" i="3"/>
  <c r="AA65" i="3"/>
  <c r="AB65" i="3"/>
  <c r="AA66" i="3"/>
  <c r="AB66" i="3"/>
  <c r="AA13" i="3"/>
  <c r="AB13" i="3"/>
  <c r="AB12" i="3" l="1"/>
  <c r="AA12" i="3"/>
  <c r="K8" i="4"/>
  <c r="D8" i="4"/>
  <c r="D7" i="4"/>
  <c r="G4" i="4"/>
  <c r="C4" i="4"/>
  <c r="B12" i="48"/>
  <c r="D14" i="48"/>
  <c r="D20" i="48" s="1"/>
  <c r="D26" i="48" s="1"/>
  <c r="D17" i="48"/>
  <c r="D23" i="48" s="1"/>
  <c r="D29" i="48" s="1"/>
  <c r="AA85" i="3" l="1"/>
  <c r="AB85" i="3"/>
  <c r="AA86" i="3"/>
  <c r="AB86" i="3"/>
  <c r="AB87" i="3"/>
  <c r="AA88" i="3"/>
  <c r="AB88" i="3"/>
  <c r="AA89" i="3"/>
  <c r="AB89" i="3"/>
  <c r="AA90" i="3"/>
  <c r="AB90" i="3"/>
  <c r="AA91" i="3"/>
  <c r="AB91" i="3"/>
  <c r="AA92" i="3"/>
  <c r="AB92" i="3"/>
  <c r="AA93" i="3"/>
  <c r="AB93" i="3"/>
  <c r="AM3" i="2" l="1"/>
  <c r="AN3" i="2"/>
  <c r="AM4" i="2"/>
  <c r="AN4" i="2"/>
  <c r="AM5" i="2"/>
  <c r="AN5" i="2"/>
  <c r="AM6" i="2"/>
  <c r="AN6" i="2"/>
  <c r="AM7" i="2"/>
  <c r="AN7" i="2"/>
  <c r="AM8" i="2"/>
  <c r="AN8" i="2"/>
  <c r="AM9" i="2"/>
  <c r="AN9" i="2"/>
  <c r="AM10" i="2"/>
  <c r="AN10" i="2"/>
  <c r="AM11" i="2"/>
  <c r="AN11" i="2"/>
  <c r="AM12" i="2"/>
  <c r="AN12" i="2"/>
  <c r="AM13" i="2"/>
  <c r="AN13" i="2"/>
  <c r="AM14" i="2"/>
  <c r="AN14" i="2"/>
  <c r="AM15" i="2"/>
  <c r="AN15" i="2"/>
  <c r="AM16" i="2"/>
  <c r="AN16" i="2"/>
  <c r="AM17" i="2"/>
  <c r="AN17" i="2"/>
  <c r="AM18" i="2"/>
  <c r="AN18" i="2"/>
  <c r="AM19" i="2"/>
  <c r="AN19" i="2"/>
  <c r="AM20" i="2"/>
  <c r="AN20" i="2"/>
  <c r="AM21" i="2"/>
  <c r="AN21" i="2"/>
  <c r="AM22" i="2"/>
  <c r="AN22" i="2"/>
  <c r="AM23" i="2"/>
  <c r="AN23" i="2"/>
  <c r="AM24" i="2"/>
  <c r="AN24" i="2"/>
  <c r="AM25" i="2"/>
  <c r="AN25" i="2"/>
  <c r="AM26" i="2"/>
  <c r="AN26" i="2"/>
  <c r="AM27" i="2"/>
  <c r="AN27" i="2"/>
  <c r="AM28" i="2"/>
  <c r="AN28" i="2"/>
  <c r="AM29" i="2"/>
  <c r="AN29" i="2"/>
  <c r="AM30" i="2"/>
  <c r="AN30" i="2"/>
  <c r="AM31" i="2"/>
  <c r="AN31" i="2"/>
  <c r="AM32" i="2"/>
  <c r="AN32" i="2"/>
  <c r="AM33" i="2"/>
  <c r="AN33" i="2"/>
  <c r="AM34" i="2"/>
  <c r="AN34" i="2"/>
  <c r="AM35" i="2"/>
  <c r="AN35" i="2"/>
  <c r="AM36" i="2"/>
  <c r="AN36" i="2"/>
  <c r="AM37" i="2"/>
  <c r="AN37" i="2"/>
  <c r="AM38" i="2"/>
  <c r="AN38" i="2"/>
  <c r="AM39" i="2"/>
  <c r="AN39" i="2"/>
  <c r="AM40" i="2"/>
  <c r="AN40" i="2"/>
  <c r="AM41" i="2"/>
  <c r="AN41" i="2"/>
  <c r="AM42" i="2"/>
  <c r="AN42" i="2"/>
  <c r="AM43" i="2"/>
  <c r="AN43" i="2"/>
  <c r="AM44" i="2"/>
  <c r="AN44" i="2"/>
  <c r="AM45" i="2"/>
  <c r="AN45" i="2"/>
  <c r="AM46" i="2"/>
  <c r="AN46" i="2"/>
  <c r="AM47" i="2"/>
  <c r="AN47" i="2"/>
  <c r="AM48" i="2"/>
  <c r="AN48" i="2"/>
  <c r="AM49" i="2"/>
  <c r="AN49" i="2"/>
  <c r="AM50" i="2"/>
  <c r="AN50" i="2"/>
  <c r="AM51" i="2"/>
  <c r="AN51" i="2"/>
  <c r="AM52" i="2"/>
  <c r="AN52" i="2"/>
  <c r="AM53" i="2"/>
  <c r="AN53" i="2"/>
  <c r="AM54" i="2"/>
  <c r="AN54" i="2"/>
  <c r="AM55" i="2"/>
  <c r="AN55" i="2"/>
  <c r="AM56" i="2"/>
  <c r="AN56" i="2"/>
  <c r="AM57" i="2"/>
  <c r="AN57" i="2"/>
  <c r="AM58" i="2"/>
  <c r="AN58" i="2"/>
  <c r="AM59" i="2"/>
  <c r="AN59" i="2"/>
  <c r="AM60" i="2"/>
  <c r="AN60" i="2"/>
  <c r="AM61" i="2"/>
  <c r="AN61" i="2"/>
  <c r="AM62" i="2"/>
  <c r="AN62" i="2"/>
  <c r="AM63" i="2"/>
  <c r="AN63" i="2"/>
  <c r="AM64" i="2"/>
  <c r="AN64" i="2"/>
  <c r="AM65" i="2"/>
  <c r="AN65" i="2"/>
  <c r="AM66" i="2"/>
  <c r="AN66" i="2"/>
  <c r="AM67" i="2"/>
  <c r="AN67" i="2"/>
  <c r="AM68" i="2"/>
  <c r="AN68" i="2"/>
  <c r="AM69" i="2"/>
  <c r="AN69" i="2"/>
  <c r="AM70" i="2"/>
  <c r="AN70" i="2"/>
  <c r="AM71" i="2"/>
  <c r="AN71" i="2"/>
  <c r="AM72" i="2"/>
  <c r="AN72" i="2"/>
  <c r="AM73" i="2"/>
  <c r="AN73" i="2"/>
  <c r="AM74" i="2"/>
  <c r="AN74" i="2"/>
  <c r="AM75" i="2"/>
  <c r="AN75" i="2"/>
  <c r="AM76" i="2"/>
  <c r="AN76" i="2"/>
  <c r="AM77" i="2"/>
  <c r="AN77" i="2"/>
  <c r="AM78" i="2"/>
  <c r="AN78" i="2"/>
  <c r="AM79" i="2"/>
  <c r="AN79" i="2"/>
  <c r="AM80" i="2"/>
  <c r="AN80" i="2"/>
  <c r="AM81" i="2"/>
  <c r="AN81" i="2"/>
  <c r="AM82" i="2"/>
  <c r="AN82" i="2"/>
  <c r="AM83" i="2"/>
  <c r="AN83" i="2"/>
  <c r="AM84" i="2"/>
  <c r="AN84" i="2"/>
  <c r="AM85" i="2"/>
  <c r="AN85" i="2"/>
  <c r="AM86" i="2"/>
  <c r="AN86" i="2"/>
  <c r="AM87" i="2"/>
  <c r="AN87" i="2"/>
  <c r="AM88" i="2"/>
  <c r="AN88" i="2"/>
  <c r="AM89" i="2"/>
  <c r="AN89" i="2"/>
  <c r="AM90" i="2"/>
  <c r="AN90" i="2"/>
  <c r="AM91" i="2"/>
  <c r="AN91" i="2"/>
  <c r="AN2" i="2"/>
  <c r="AM2" i="2"/>
  <c r="C7" i="7" l="1"/>
  <c r="C6" i="7"/>
  <c r="D6" i="17" s="1"/>
  <c r="C5" i="7"/>
  <c r="F7" i="17" l="1"/>
  <c r="F20" i="36" l="1"/>
  <c r="C10" i="17"/>
  <c r="G10" i="17" s="1"/>
  <c r="L101" i="3"/>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E3" i="2"/>
  <c r="AF3" i="2" s="1"/>
  <c r="E4" i="2"/>
  <c r="E5" i="2"/>
  <c r="E6" i="2"/>
  <c r="E7" i="2"/>
  <c r="V7" i="2" s="1"/>
  <c r="E8" i="2"/>
  <c r="E9" i="2"/>
  <c r="E10" i="2"/>
  <c r="E11" i="2"/>
  <c r="AF11" i="2" s="1"/>
  <c r="E12" i="2"/>
  <c r="E13" i="2"/>
  <c r="E14" i="2"/>
  <c r="E15" i="2"/>
  <c r="L15" i="2" s="1"/>
  <c r="E16" i="2"/>
  <c r="E17" i="2"/>
  <c r="E18" i="2"/>
  <c r="E19" i="2"/>
  <c r="V19" i="2" s="1"/>
  <c r="E20" i="2"/>
  <c r="E21" i="2"/>
  <c r="E22" i="2"/>
  <c r="E23" i="2"/>
  <c r="AE23" i="2" s="1"/>
  <c r="E24" i="2"/>
  <c r="E25" i="2"/>
  <c r="E26" i="2"/>
  <c r="E27" i="2"/>
  <c r="AI27" i="2" s="1"/>
  <c r="E28" i="2"/>
  <c r="E29" i="2"/>
  <c r="E30" i="2"/>
  <c r="E31" i="2"/>
  <c r="E32" i="2"/>
  <c r="E33" i="2"/>
  <c r="E34" i="2"/>
  <c r="E35" i="2"/>
  <c r="AF35" i="2" s="1"/>
  <c r="E36" i="2"/>
  <c r="E37" i="2"/>
  <c r="E38" i="2"/>
  <c r="E39" i="2"/>
  <c r="E40" i="2"/>
  <c r="E41" i="2"/>
  <c r="E42" i="2"/>
  <c r="E43" i="2"/>
  <c r="R43" i="2" s="1"/>
  <c r="E44" i="2"/>
  <c r="E45" i="2"/>
  <c r="E46" i="2"/>
  <c r="E47" i="2"/>
  <c r="E48" i="2"/>
  <c r="E49" i="2"/>
  <c r="E50" i="2"/>
  <c r="E51" i="2"/>
  <c r="AF51" i="2" s="1"/>
  <c r="E52" i="2"/>
  <c r="E53" i="2"/>
  <c r="E54" i="2"/>
  <c r="E55" i="2"/>
  <c r="AC55" i="2" s="1"/>
  <c r="E56" i="2"/>
  <c r="E57" i="2"/>
  <c r="E58" i="2"/>
  <c r="E59" i="2"/>
  <c r="AE59" i="2" s="1"/>
  <c r="E60" i="2"/>
  <c r="E61" i="2"/>
  <c r="E62" i="2"/>
  <c r="E63" i="2"/>
  <c r="F63" i="2" s="1"/>
  <c r="E64" i="2"/>
  <c r="E65" i="2"/>
  <c r="E66" i="2"/>
  <c r="E67" i="2"/>
  <c r="AI67" i="2" s="1"/>
  <c r="E68" i="2"/>
  <c r="E69" i="2"/>
  <c r="E70" i="2"/>
  <c r="E71" i="2"/>
  <c r="AH71" i="2" s="1"/>
  <c r="E72" i="2"/>
  <c r="E73" i="2"/>
  <c r="E74" i="2"/>
  <c r="E75" i="2"/>
  <c r="F75" i="2" s="1"/>
  <c r="E76" i="2"/>
  <c r="E77" i="2"/>
  <c r="E78" i="2"/>
  <c r="E79" i="2"/>
  <c r="E80" i="2"/>
  <c r="E81" i="2"/>
  <c r="E82" i="2"/>
  <c r="E83" i="2"/>
  <c r="K83" i="2" s="1"/>
  <c r="E84" i="2"/>
  <c r="E85" i="2"/>
  <c r="E86" i="2"/>
  <c r="E87" i="2"/>
  <c r="AJ87" i="2" s="1"/>
  <c r="E88" i="2"/>
  <c r="E89" i="2"/>
  <c r="E90" i="2"/>
  <c r="E91" i="2"/>
  <c r="AD91" i="2" s="1"/>
  <c r="E2" i="2"/>
  <c r="N3" i="7"/>
  <c r="O4" i="7" s="1"/>
  <c r="B6" i="17"/>
  <c r="C5" i="17"/>
  <c r="P1" i="5"/>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9"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17" i="3"/>
  <c r="AO21" i="3"/>
  <c r="AE26" i="2"/>
  <c r="AH39" i="2"/>
  <c r="AE47" i="2"/>
  <c r="H55" i="2"/>
  <c r="L59" i="2"/>
  <c r="AJ63" i="2"/>
  <c r="AD74" i="2"/>
  <c r="Z75" i="2"/>
  <c r="AE86" i="2"/>
  <c r="K91" i="2"/>
  <c r="AH91" i="2"/>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X8" i="5"/>
  <c r="R8" i="5"/>
  <c r="L8" i="5"/>
  <c r="F8" i="5"/>
  <c r="F14" i="17"/>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K31" i="2"/>
  <c r="L27" i="2"/>
  <c r="AD27" i="2"/>
  <c r="K23" i="2"/>
  <c r="L23" i="2"/>
  <c r="AD23" i="2"/>
  <c r="H19" i="2"/>
  <c r="O19" i="2"/>
  <c r="AF19" i="2"/>
  <c r="AD15" i="2"/>
  <c r="AO22" i="3"/>
  <c r="L11" i="2"/>
  <c r="AO18" i="3"/>
  <c r="AE15" i="2"/>
  <c r="AJ7" i="2"/>
  <c r="AD13" i="3"/>
  <c r="AJ15" i="3"/>
  <c r="AO16" i="3"/>
  <c r="L3" i="2"/>
  <c r="AD16" i="3"/>
  <c r="AO97" i="3"/>
  <c r="AO89" i="3"/>
  <c r="AO81" i="3"/>
  <c r="AO73" i="3"/>
  <c r="AO65" i="3"/>
  <c r="AO57" i="3"/>
  <c r="AO49" i="3"/>
  <c r="AO41" i="3"/>
  <c r="AO33" i="3"/>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AH3" i="2"/>
  <c r="AO20" i="3"/>
  <c r="AI12" i="3"/>
  <c r="F1" i="3"/>
  <c r="AC83" i="2" l="1"/>
  <c r="AG43" i="2"/>
  <c r="H87" i="2"/>
  <c r="O51" i="2"/>
  <c r="I85" i="2"/>
  <c r="D85" i="2"/>
  <c r="Y85" i="2"/>
  <c r="X85" i="2"/>
  <c r="U85" i="2"/>
  <c r="T85" i="2"/>
  <c r="AB85" i="2"/>
  <c r="Q85" i="2"/>
  <c r="I73" i="2"/>
  <c r="D73" i="2"/>
  <c r="Y73" i="2"/>
  <c r="X73" i="2"/>
  <c r="U73" i="2"/>
  <c r="T73" i="2"/>
  <c r="Q73" i="2"/>
  <c r="AB73" i="2"/>
  <c r="H53" i="2"/>
  <c r="I53" i="2"/>
  <c r="D53" i="2"/>
  <c r="Y53" i="2"/>
  <c r="X53" i="2"/>
  <c r="U53" i="2"/>
  <c r="AB53" i="2"/>
  <c r="Q53" i="2"/>
  <c r="T53" i="2"/>
  <c r="AG41" i="2"/>
  <c r="I41" i="2"/>
  <c r="D41" i="2"/>
  <c r="Y41" i="2"/>
  <c r="X41" i="2"/>
  <c r="U41" i="2"/>
  <c r="Q41" i="2"/>
  <c r="T41" i="2"/>
  <c r="AB41" i="2"/>
  <c r="I17" i="2"/>
  <c r="D17" i="2"/>
  <c r="D88" i="2"/>
  <c r="I88" i="2"/>
  <c r="X88" i="2"/>
  <c r="U88" i="2"/>
  <c r="AB88" i="2"/>
  <c r="Y88" i="2"/>
  <c r="Q88" i="2"/>
  <c r="T88" i="2"/>
  <c r="D84" i="2"/>
  <c r="I84" i="2"/>
  <c r="X84" i="2"/>
  <c r="U84" i="2"/>
  <c r="AB84" i="2"/>
  <c r="Q84" i="2"/>
  <c r="Y84" i="2"/>
  <c r="T84" i="2"/>
  <c r="D80" i="2"/>
  <c r="I80" i="2"/>
  <c r="X80" i="2"/>
  <c r="U80" i="2"/>
  <c r="AB80" i="2"/>
  <c r="Q80" i="2"/>
  <c r="T80" i="2"/>
  <c r="Y80" i="2"/>
  <c r="D76" i="2"/>
  <c r="I76" i="2"/>
  <c r="X76" i="2"/>
  <c r="U76" i="2"/>
  <c r="AB76" i="2"/>
  <c r="Q76" i="2"/>
  <c r="Y76" i="2"/>
  <c r="T76" i="2"/>
  <c r="D72" i="2"/>
  <c r="I72" i="2"/>
  <c r="X72" i="2"/>
  <c r="U72" i="2"/>
  <c r="AB72" i="2"/>
  <c r="Y72" i="2"/>
  <c r="Q72" i="2"/>
  <c r="T72" i="2"/>
  <c r="D68" i="2"/>
  <c r="I68" i="2"/>
  <c r="X68" i="2"/>
  <c r="U68" i="2"/>
  <c r="AB68" i="2"/>
  <c r="Q68" i="2"/>
  <c r="Y68" i="2"/>
  <c r="T68" i="2"/>
  <c r="D64" i="2"/>
  <c r="I64" i="2"/>
  <c r="X64" i="2"/>
  <c r="U64" i="2"/>
  <c r="AB64" i="2"/>
  <c r="T64" i="2"/>
  <c r="Q64" i="2"/>
  <c r="Y64" i="2"/>
  <c r="D60" i="2"/>
  <c r="I60" i="2"/>
  <c r="X60" i="2"/>
  <c r="U60" i="2"/>
  <c r="AB60" i="2"/>
  <c r="T60" i="2"/>
  <c r="Q60" i="2"/>
  <c r="Y60" i="2"/>
  <c r="D56" i="2"/>
  <c r="I56" i="2"/>
  <c r="X56" i="2"/>
  <c r="U56" i="2"/>
  <c r="AB56" i="2"/>
  <c r="T56" i="2"/>
  <c r="Y56" i="2"/>
  <c r="Q56" i="2"/>
  <c r="D52" i="2"/>
  <c r="I52" i="2"/>
  <c r="X52" i="2"/>
  <c r="U52" i="2"/>
  <c r="AB52" i="2"/>
  <c r="T52" i="2"/>
  <c r="Q52" i="2"/>
  <c r="Y52" i="2"/>
  <c r="D48" i="2"/>
  <c r="I48" i="2"/>
  <c r="X48" i="2"/>
  <c r="U48" i="2"/>
  <c r="AB48" i="2"/>
  <c r="T48" i="2"/>
  <c r="Q48" i="2"/>
  <c r="Y48" i="2"/>
  <c r="D44" i="2"/>
  <c r="I44" i="2"/>
  <c r="X44" i="2"/>
  <c r="U44" i="2"/>
  <c r="AB44" i="2"/>
  <c r="T44" i="2"/>
  <c r="Q44" i="2"/>
  <c r="Y44" i="2"/>
  <c r="D40" i="2"/>
  <c r="I40" i="2"/>
  <c r="X40" i="2"/>
  <c r="U40" i="2"/>
  <c r="AB40" i="2"/>
  <c r="T40" i="2"/>
  <c r="Y40" i="2"/>
  <c r="Q40" i="2"/>
  <c r="D36" i="2"/>
  <c r="I36" i="2"/>
  <c r="X36" i="2"/>
  <c r="U36" i="2"/>
  <c r="AB36" i="2"/>
  <c r="T36" i="2"/>
  <c r="Q36" i="2"/>
  <c r="Y36" i="2"/>
  <c r="D32" i="2"/>
  <c r="I32" i="2"/>
  <c r="X32" i="2"/>
  <c r="U32" i="2"/>
  <c r="AB32" i="2"/>
  <c r="T32" i="2"/>
  <c r="Q32" i="2"/>
  <c r="Y32" i="2"/>
  <c r="D28" i="2"/>
  <c r="I28" i="2"/>
  <c r="X28" i="2"/>
  <c r="U28" i="2"/>
  <c r="AB28" i="2"/>
  <c r="T28" i="2"/>
  <c r="Q28" i="2"/>
  <c r="Y28" i="2"/>
  <c r="D24" i="2"/>
  <c r="I24" i="2"/>
  <c r="X24" i="2"/>
  <c r="U24" i="2"/>
  <c r="AB24" i="2"/>
  <c r="T24" i="2"/>
  <c r="Y24" i="2"/>
  <c r="Q24" i="2"/>
  <c r="D20" i="2"/>
  <c r="I20" i="2"/>
  <c r="X20" i="2"/>
  <c r="U20" i="2"/>
  <c r="AB20" i="2"/>
  <c r="T20" i="2"/>
  <c r="Q20" i="2"/>
  <c r="Y20" i="2"/>
  <c r="D16" i="2"/>
  <c r="I16" i="2"/>
  <c r="D12" i="2"/>
  <c r="I12" i="2"/>
  <c r="D8" i="2"/>
  <c r="I8" i="2"/>
  <c r="D4" i="2"/>
  <c r="I4" i="2"/>
  <c r="I89" i="2"/>
  <c r="D89" i="2"/>
  <c r="Y89" i="2"/>
  <c r="X89" i="2"/>
  <c r="U89" i="2"/>
  <c r="T89" i="2"/>
  <c r="Q89" i="2"/>
  <c r="AB89" i="2"/>
  <c r="F77" i="2"/>
  <c r="I77" i="2"/>
  <c r="D77" i="2"/>
  <c r="Y77" i="2"/>
  <c r="X77" i="2"/>
  <c r="U77" i="2"/>
  <c r="T77" i="2"/>
  <c r="Q77" i="2"/>
  <c r="AB77" i="2"/>
  <c r="AC69" i="2"/>
  <c r="I69" i="2"/>
  <c r="D69" i="2"/>
  <c r="Y69" i="2"/>
  <c r="X69" i="2"/>
  <c r="U69" i="2"/>
  <c r="T69" i="2"/>
  <c r="AB69" i="2"/>
  <c r="Q69" i="2"/>
  <c r="K57" i="2"/>
  <c r="I57" i="2"/>
  <c r="D57" i="2"/>
  <c r="Y57" i="2"/>
  <c r="X57" i="2"/>
  <c r="U57" i="2"/>
  <c r="T57" i="2"/>
  <c r="Q57" i="2"/>
  <c r="AB57" i="2"/>
  <c r="AI45" i="2"/>
  <c r="I45" i="2"/>
  <c r="D45" i="2"/>
  <c r="Y45" i="2"/>
  <c r="X45" i="2"/>
  <c r="U45" i="2"/>
  <c r="T45" i="2"/>
  <c r="AB45" i="2"/>
  <c r="Q45" i="2"/>
  <c r="R33" i="2"/>
  <c r="I33" i="2"/>
  <c r="D33" i="2"/>
  <c r="Y33" i="2"/>
  <c r="X33" i="2"/>
  <c r="U33" i="2"/>
  <c r="AB33" i="2"/>
  <c r="T33" i="2"/>
  <c r="Q33" i="2"/>
  <c r="I25" i="2"/>
  <c r="D25" i="2"/>
  <c r="Y25" i="2"/>
  <c r="X25" i="2"/>
  <c r="U25" i="2"/>
  <c r="Q25" i="2"/>
  <c r="AB25" i="2"/>
  <c r="T25" i="2"/>
  <c r="I13" i="2"/>
  <c r="D13" i="2"/>
  <c r="I5" i="2"/>
  <c r="D5" i="2"/>
  <c r="W91" i="2"/>
  <c r="I91" i="2"/>
  <c r="D91" i="2"/>
  <c r="U91" i="2"/>
  <c r="AB91" i="2"/>
  <c r="Y91" i="2"/>
  <c r="Q91" i="2"/>
  <c r="X91" i="2"/>
  <c r="T91" i="2"/>
  <c r="I87" i="2"/>
  <c r="D87" i="2"/>
  <c r="U87" i="2"/>
  <c r="AB87" i="2"/>
  <c r="Y87" i="2"/>
  <c r="X87" i="2"/>
  <c r="T87" i="2"/>
  <c r="Q87" i="2"/>
  <c r="H83" i="2"/>
  <c r="D83" i="2"/>
  <c r="I83" i="2"/>
  <c r="U83" i="2"/>
  <c r="AB83" i="2"/>
  <c r="Y83" i="2"/>
  <c r="X83" i="2"/>
  <c r="Q83" i="2"/>
  <c r="T83" i="2"/>
  <c r="I79" i="2"/>
  <c r="D79" i="2"/>
  <c r="U79" i="2"/>
  <c r="AB79" i="2"/>
  <c r="Y79" i="2"/>
  <c r="X79" i="2"/>
  <c r="T79" i="2"/>
  <c r="Q79" i="2"/>
  <c r="O75" i="2"/>
  <c r="I75" i="2"/>
  <c r="D75" i="2"/>
  <c r="U75" i="2"/>
  <c r="AB75" i="2"/>
  <c r="Y75" i="2"/>
  <c r="X75" i="2"/>
  <c r="Q75" i="2"/>
  <c r="T75" i="2"/>
  <c r="I71" i="2"/>
  <c r="D71" i="2"/>
  <c r="U71" i="2"/>
  <c r="AB71" i="2"/>
  <c r="Y71" i="2"/>
  <c r="X71" i="2"/>
  <c r="T71" i="2"/>
  <c r="Q71" i="2"/>
  <c r="I67" i="2"/>
  <c r="D67" i="2"/>
  <c r="U67" i="2"/>
  <c r="AB67" i="2"/>
  <c r="Y67" i="2"/>
  <c r="X67" i="2"/>
  <c r="Q67" i="2"/>
  <c r="T67" i="2"/>
  <c r="R63" i="2"/>
  <c r="I63" i="2"/>
  <c r="D63" i="2"/>
  <c r="U63" i="2"/>
  <c r="AB63" i="2"/>
  <c r="T63" i="2"/>
  <c r="Y63" i="2"/>
  <c r="X63" i="2"/>
  <c r="Q63" i="2"/>
  <c r="I59" i="2"/>
  <c r="D59" i="2"/>
  <c r="U59" i="2"/>
  <c r="AB59" i="2"/>
  <c r="T59" i="2"/>
  <c r="Y59" i="2"/>
  <c r="X59" i="2"/>
  <c r="Q59" i="2"/>
  <c r="O55" i="2"/>
  <c r="I55" i="2"/>
  <c r="D55" i="2"/>
  <c r="U55" i="2"/>
  <c r="AB55" i="2"/>
  <c r="T55" i="2"/>
  <c r="Y55" i="2"/>
  <c r="Q55" i="2"/>
  <c r="X55" i="2"/>
  <c r="I51" i="2"/>
  <c r="D51" i="2"/>
  <c r="U51" i="2"/>
  <c r="AB51" i="2"/>
  <c r="T51" i="2"/>
  <c r="Y51" i="2"/>
  <c r="X51" i="2"/>
  <c r="Q51" i="2"/>
  <c r="Z47" i="2"/>
  <c r="I47" i="2"/>
  <c r="D47" i="2"/>
  <c r="U47" i="2"/>
  <c r="AB47" i="2"/>
  <c r="T47" i="2"/>
  <c r="Y47" i="2"/>
  <c r="X47" i="2"/>
  <c r="Q47" i="2"/>
  <c r="F43" i="2"/>
  <c r="I43" i="2"/>
  <c r="D43" i="2"/>
  <c r="U43" i="2"/>
  <c r="AB43" i="2"/>
  <c r="T43" i="2"/>
  <c r="Y43" i="2"/>
  <c r="X43" i="2"/>
  <c r="Q43" i="2"/>
  <c r="I39" i="2"/>
  <c r="D39" i="2"/>
  <c r="U39" i="2"/>
  <c r="AB39" i="2"/>
  <c r="T39" i="2"/>
  <c r="Y39" i="2"/>
  <c r="Q39" i="2"/>
  <c r="X39" i="2"/>
  <c r="O35" i="2"/>
  <c r="I35" i="2"/>
  <c r="D35" i="2"/>
  <c r="U35" i="2"/>
  <c r="AB35" i="2"/>
  <c r="T35" i="2"/>
  <c r="Y35" i="2"/>
  <c r="X35" i="2"/>
  <c r="Q35" i="2"/>
  <c r="Z31" i="2"/>
  <c r="I31" i="2"/>
  <c r="D31" i="2"/>
  <c r="U31" i="2"/>
  <c r="AB31" i="2"/>
  <c r="T31" i="2"/>
  <c r="Y31" i="2"/>
  <c r="X31" i="2"/>
  <c r="Q31" i="2"/>
  <c r="D27" i="2"/>
  <c r="I27" i="2"/>
  <c r="U27" i="2"/>
  <c r="AB27" i="2"/>
  <c r="T27" i="2"/>
  <c r="Y27" i="2"/>
  <c r="X27" i="2"/>
  <c r="Q27" i="2"/>
  <c r="AI23" i="2"/>
  <c r="I23" i="2"/>
  <c r="D23" i="2"/>
  <c r="U23" i="2"/>
  <c r="AB23" i="2"/>
  <c r="T23" i="2"/>
  <c r="Y23" i="2"/>
  <c r="X23" i="2"/>
  <c r="Q23" i="2"/>
  <c r="F19" i="2"/>
  <c r="I19" i="2"/>
  <c r="D19" i="2"/>
  <c r="U19" i="2"/>
  <c r="AB19" i="2"/>
  <c r="T19" i="2"/>
  <c r="Y19" i="2"/>
  <c r="Q19" i="2"/>
  <c r="X19" i="2"/>
  <c r="I15" i="2"/>
  <c r="D15" i="2"/>
  <c r="D11" i="2"/>
  <c r="I11" i="2"/>
  <c r="I7" i="2"/>
  <c r="D7" i="2"/>
  <c r="I3" i="2"/>
  <c r="D3" i="2"/>
  <c r="F81" i="2"/>
  <c r="I81" i="2"/>
  <c r="D81" i="2"/>
  <c r="Y81" i="2"/>
  <c r="X81" i="2"/>
  <c r="U81" i="2"/>
  <c r="AB81" i="2"/>
  <c r="T81" i="2"/>
  <c r="Q81" i="2"/>
  <c r="W65" i="2"/>
  <c r="I65" i="2"/>
  <c r="D65" i="2"/>
  <c r="Y65" i="2"/>
  <c r="X65" i="2"/>
  <c r="U65" i="2"/>
  <c r="AB65" i="2"/>
  <c r="T65" i="2"/>
  <c r="Q65" i="2"/>
  <c r="I61" i="2"/>
  <c r="D61" i="2"/>
  <c r="Y61" i="2"/>
  <c r="X61" i="2"/>
  <c r="U61" i="2"/>
  <c r="T61" i="2"/>
  <c r="Q61" i="2"/>
  <c r="AB61" i="2"/>
  <c r="I49" i="2"/>
  <c r="D49" i="2"/>
  <c r="Y49" i="2"/>
  <c r="X49" i="2"/>
  <c r="U49" i="2"/>
  <c r="AB49" i="2"/>
  <c r="T49" i="2"/>
  <c r="Q49" i="2"/>
  <c r="I37" i="2"/>
  <c r="D37" i="2"/>
  <c r="Y37" i="2"/>
  <c r="X37" i="2"/>
  <c r="U37" i="2"/>
  <c r="AB37" i="2"/>
  <c r="Q37" i="2"/>
  <c r="T37" i="2"/>
  <c r="R29" i="2"/>
  <c r="I29" i="2"/>
  <c r="D29" i="2"/>
  <c r="Y29" i="2"/>
  <c r="X29" i="2"/>
  <c r="U29" i="2"/>
  <c r="T29" i="2"/>
  <c r="Q29" i="2"/>
  <c r="AB29" i="2"/>
  <c r="AE21" i="2"/>
  <c r="I21" i="2"/>
  <c r="D21" i="2"/>
  <c r="Y21" i="2"/>
  <c r="X21" i="2"/>
  <c r="U21" i="2"/>
  <c r="AB21" i="2"/>
  <c r="Q21" i="2"/>
  <c r="T21" i="2"/>
  <c r="I9" i="2"/>
  <c r="D9" i="2"/>
  <c r="I90" i="2"/>
  <c r="D90" i="2"/>
  <c r="AB90" i="2"/>
  <c r="Y90" i="2"/>
  <c r="X90" i="2"/>
  <c r="U90" i="2"/>
  <c r="T90" i="2"/>
  <c r="Q90" i="2"/>
  <c r="I86" i="2"/>
  <c r="D86" i="2"/>
  <c r="AB86" i="2"/>
  <c r="Y86" i="2"/>
  <c r="X86" i="2"/>
  <c r="U86" i="2"/>
  <c r="T86" i="2"/>
  <c r="Q86" i="2"/>
  <c r="I82" i="2"/>
  <c r="D82" i="2"/>
  <c r="AB82" i="2"/>
  <c r="Y82" i="2"/>
  <c r="X82" i="2"/>
  <c r="U82" i="2"/>
  <c r="T82" i="2"/>
  <c r="Q82" i="2"/>
  <c r="I78" i="2"/>
  <c r="D78" i="2"/>
  <c r="AB78" i="2"/>
  <c r="Y78" i="2"/>
  <c r="X78" i="2"/>
  <c r="T78" i="2"/>
  <c r="U78" i="2"/>
  <c r="Q78" i="2"/>
  <c r="I74" i="2"/>
  <c r="D74" i="2"/>
  <c r="AB74" i="2"/>
  <c r="Y74" i="2"/>
  <c r="X74" i="2"/>
  <c r="U74" i="2"/>
  <c r="T74" i="2"/>
  <c r="Q74" i="2"/>
  <c r="I70" i="2"/>
  <c r="D70" i="2"/>
  <c r="AB70" i="2"/>
  <c r="Y70" i="2"/>
  <c r="X70" i="2"/>
  <c r="U70" i="2"/>
  <c r="T70" i="2"/>
  <c r="Q70" i="2"/>
  <c r="I66" i="2"/>
  <c r="D66" i="2"/>
  <c r="AB66" i="2"/>
  <c r="T66" i="2"/>
  <c r="Y66" i="2"/>
  <c r="X66" i="2"/>
  <c r="U66" i="2"/>
  <c r="Q66" i="2"/>
  <c r="I62" i="2"/>
  <c r="D62" i="2"/>
  <c r="AB62" i="2"/>
  <c r="T62" i="2"/>
  <c r="Y62" i="2"/>
  <c r="X62" i="2"/>
  <c r="U62" i="2"/>
  <c r="Q62" i="2"/>
  <c r="I58" i="2"/>
  <c r="D58" i="2"/>
  <c r="AB58" i="2"/>
  <c r="T58" i="2"/>
  <c r="Y58" i="2"/>
  <c r="X58" i="2"/>
  <c r="U58" i="2"/>
  <c r="Q58" i="2"/>
  <c r="I54" i="2"/>
  <c r="D54" i="2"/>
  <c r="AB54" i="2"/>
  <c r="T54" i="2"/>
  <c r="Y54" i="2"/>
  <c r="X54" i="2"/>
  <c r="U54" i="2"/>
  <c r="Q54" i="2"/>
  <c r="I50" i="2"/>
  <c r="D50" i="2"/>
  <c r="AB50" i="2"/>
  <c r="T50" i="2"/>
  <c r="Y50" i="2"/>
  <c r="X50" i="2"/>
  <c r="Q50" i="2"/>
  <c r="U50" i="2"/>
  <c r="I46" i="2"/>
  <c r="D46" i="2"/>
  <c r="AB46" i="2"/>
  <c r="T46" i="2"/>
  <c r="Y46" i="2"/>
  <c r="X46" i="2"/>
  <c r="U46" i="2"/>
  <c r="Q46" i="2"/>
  <c r="I42" i="2"/>
  <c r="D42" i="2"/>
  <c r="AB42" i="2"/>
  <c r="T42" i="2"/>
  <c r="Y42" i="2"/>
  <c r="X42" i="2"/>
  <c r="U42" i="2"/>
  <c r="Q42" i="2"/>
  <c r="I38" i="2"/>
  <c r="D38" i="2"/>
  <c r="AB38" i="2"/>
  <c r="T38" i="2"/>
  <c r="Y38" i="2"/>
  <c r="X38" i="2"/>
  <c r="U38" i="2"/>
  <c r="Q38" i="2"/>
  <c r="I34" i="2"/>
  <c r="D34" i="2"/>
  <c r="AB34" i="2"/>
  <c r="T34" i="2"/>
  <c r="Y34" i="2"/>
  <c r="X34" i="2"/>
  <c r="U34" i="2"/>
  <c r="Q34" i="2"/>
  <c r="I30" i="2"/>
  <c r="D30" i="2"/>
  <c r="AB30" i="2"/>
  <c r="T30" i="2"/>
  <c r="Y30" i="2"/>
  <c r="X30" i="2"/>
  <c r="U30" i="2"/>
  <c r="Q30" i="2"/>
  <c r="I26" i="2"/>
  <c r="D26" i="2"/>
  <c r="AB26" i="2"/>
  <c r="T26" i="2"/>
  <c r="Y26" i="2"/>
  <c r="X26" i="2"/>
  <c r="U26" i="2"/>
  <c r="Q26" i="2"/>
  <c r="I22" i="2"/>
  <c r="D22" i="2"/>
  <c r="AB22" i="2"/>
  <c r="T22" i="2"/>
  <c r="Y22" i="2"/>
  <c r="X22" i="2"/>
  <c r="U22" i="2"/>
  <c r="Q22" i="2"/>
  <c r="I18" i="2"/>
  <c r="D18" i="2"/>
  <c r="I14" i="2"/>
  <c r="D14" i="2"/>
  <c r="I10" i="2"/>
  <c r="D10" i="2"/>
  <c r="I6" i="2"/>
  <c r="D6" i="2"/>
  <c r="D2" i="2"/>
  <c r="I2" i="2"/>
  <c r="K7" i="2"/>
  <c r="AB18" i="2"/>
  <c r="X18" i="2"/>
  <c r="T18" i="2"/>
  <c r="Y18" i="2"/>
  <c r="U18" i="2"/>
  <c r="Q18" i="2"/>
  <c r="F13" i="2"/>
  <c r="Y13" i="2"/>
  <c r="Q13" i="2"/>
  <c r="AB13" i="2"/>
  <c r="T13" i="2"/>
  <c r="U13" i="2"/>
  <c r="X13" i="2"/>
  <c r="Z5" i="2"/>
  <c r="Y5" i="2"/>
  <c r="Q5" i="2"/>
  <c r="AB5" i="2"/>
  <c r="T5" i="2"/>
  <c r="U5" i="2"/>
  <c r="X5" i="2"/>
  <c r="AB16" i="2"/>
  <c r="T16" i="2"/>
  <c r="Q16" i="2"/>
  <c r="U16" i="2"/>
  <c r="X16" i="2"/>
  <c r="Y16" i="2"/>
  <c r="AB12" i="2"/>
  <c r="T12" i="2"/>
  <c r="U12" i="2"/>
  <c r="Q12" i="2"/>
  <c r="X12" i="2"/>
  <c r="Y12" i="2"/>
  <c r="AB8" i="2"/>
  <c r="T8" i="2"/>
  <c r="U8" i="2"/>
  <c r="X8" i="2"/>
  <c r="Y8" i="2"/>
  <c r="Q8" i="2"/>
  <c r="U15" i="2"/>
  <c r="X15" i="2"/>
  <c r="AB15" i="2"/>
  <c r="T15" i="2"/>
  <c r="Y15" i="2"/>
  <c r="Q15" i="2"/>
  <c r="F11" i="2"/>
  <c r="H11" i="2" s="1"/>
  <c r="U11" i="2"/>
  <c r="AB11" i="2"/>
  <c r="X11" i="2"/>
  <c r="Y11" i="2"/>
  <c r="Q11" i="2"/>
  <c r="T11" i="2"/>
  <c r="AG7" i="2"/>
  <c r="U7" i="2"/>
  <c r="T7" i="2"/>
  <c r="X7" i="2"/>
  <c r="Y7" i="2"/>
  <c r="Q7" i="2"/>
  <c r="AB7" i="2"/>
  <c r="Y17" i="2"/>
  <c r="Q17" i="2"/>
  <c r="AB17" i="2"/>
  <c r="T17" i="2"/>
  <c r="X17" i="2"/>
  <c r="U17" i="2"/>
  <c r="AA9" i="2"/>
  <c r="Y9" i="2"/>
  <c r="Q9" i="2"/>
  <c r="AB9" i="2"/>
  <c r="T9" i="2"/>
  <c r="U9" i="2"/>
  <c r="X9" i="2"/>
  <c r="X14" i="2"/>
  <c r="U14" i="2"/>
  <c r="Y14" i="2"/>
  <c r="Q14" i="2"/>
  <c r="AB14" i="2"/>
  <c r="T14" i="2"/>
  <c r="X10" i="2"/>
  <c r="Y10" i="2"/>
  <c r="Q10" i="2"/>
  <c r="U10" i="2"/>
  <c r="AB10" i="2"/>
  <c r="T10" i="2"/>
  <c r="X6" i="2"/>
  <c r="Y6" i="2"/>
  <c r="Q6" i="2"/>
  <c r="AB6" i="2"/>
  <c r="T6" i="2"/>
  <c r="U6" i="2"/>
  <c r="AB4" i="2"/>
  <c r="Y4" i="2"/>
  <c r="X4" i="2"/>
  <c r="U4" i="2"/>
  <c r="T4" i="2"/>
  <c r="Q4" i="2"/>
  <c r="O3" i="2"/>
  <c r="U3" i="2"/>
  <c r="AB3" i="2"/>
  <c r="T3" i="2"/>
  <c r="X3" i="2"/>
  <c r="Y3" i="2"/>
  <c r="Q3" i="2"/>
  <c r="Y2" i="2"/>
  <c r="U2" i="2"/>
  <c r="AB2" i="2"/>
  <c r="X2" i="2"/>
  <c r="Z73" i="2"/>
  <c r="W59" i="2"/>
  <c r="AG61" i="2"/>
  <c r="Z7" i="2"/>
  <c r="Z15" i="2"/>
  <c r="Z23" i="2"/>
  <c r="AJ27" i="2"/>
  <c r="Z27" i="2"/>
  <c r="AI11" i="2"/>
  <c r="L7" i="2"/>
  <c r="AD7" i="2"/>
  <c r="F7" i="2"/>
  <c r="H7" i="2" s="1"/>
  <c r="AC19" i="2"/>
  <c r="O11" i="2"/>
  <c r="V11" i="2"/>
  <c r="V15" i="2"/>
  <c r="AC15" i="2"/>
  <c r="AF15" i="2"/>
  <c r="O15" i="2"/>
  <c r="AI19" i="2"/>
  <c r="AD19" i="2"/>
  <c r="L19" i="2"/>
  <c r="V23" i="2"/>
  <c r="AC23" i="2"/>
  <c r="AJ23" i="2"/>
  <c r="AF27" i="2"/>
  <c r="O27" i="2"/>
  <c r="H27" i="2"/>
  <c r="V27" i="2"/>
  <c r="AJ91" i="2"/>
  <c r="AF91" i="2"/>
  <c r="V91" i="2"/>
  <c r="O91" i="2"/>
  <c r="F91" i="2"/>
  <c r="AG87" i="2"/>
  <c r="R87" i="2"/>
  <c r="AH83" i="2"/>
  <c r="AI79" i="2"/>
  <c r="AF75" i="2"/>
  <c r="Z71" i="2"/>
  <c r="K71" i="2"/>
  <c r="AD67" i="2"/>
  <c r="L67" i="2"/>
  <c r="AF63" i="2"/>
  <c r="O63" i="2"/>
  <c r="AI59" i="2"/>
  <c r="AG55" i="2"/>
  <c r="V55" i="2"/>
  <c r="AJ51" i="2"/>
  <c r="Z51" i="2"/>
  <c r="F51" i="2"/>
  <c r="H43" i="2"/>
  <c r="Z39" i="2"/>
  <c r="K39" i="2"/>
  <c r="Z35" i="2"/>
  <c r="F35" i="2"/>
  <c r="F27" i="2"/>
  <c r="AE7" i="2"/>
  <c r="AE11" i="2"/>
  <c r="Z3" i="2"/>
  <c r="AJ3" i="2"/>
  <c r="AJ15" i="2"/>
  <c r="K19" i="2"/>
  <c r="R19" i="2"/>
  <c r="F23" i="2"/>
  <c r="AC7" i="2"/>
  <c r="AH11" i="2"/>
  <c r="R7" i="2"/>
  <c r="AH7" i="2"/>
  <c r="AI7" i="2"/>
  <c r="O7" i="2"/>
  <c r="AF7" i="2"/>
  <c r="AG11" i="2"/>
  <c r="AJ11" i="2"/>
  <c r="AD11" i="2"/>
  <c r="R11" i="2"/>
  <c r="AH15" i="2"/>
  <c r="R15" i="2"/>
  <c r="AJ19" i="2"/>
  <c r="AE19" i="2"/>
  <c r="Z19" i="2"/>
  <c r="AH23" i="2"/>
  <c r="R23" i="2"/>
  <c r="AF23" i="2"/>
  <c r="O23" i="2"/>
  <c r="K27" i="2"/>
  <c r="AH27" i="2"/>
  <c r="R27" i="2"/>
  <c r="O31" i="2"/>
  <c r="AI91" i="2"/>
  <c r="AE91" i="2"/>
  <c r="Z91" i="2"/>
  <c r="L91" i="2"/>
  <c r="AC87" i="2"/>
  <c r="K87" i="2"/>
  <c r="AD83" i="2"/>
  <c r="R83" i="2"/>
  <c r="L79" i="2"/>
  <c r="AE75" i="2"/>
  <c r="L75" i="2"/>
  <c r="AI71" i="2"/>
  <c r="Z67" i="2"/>
  <c r="K67" i="2"/>
  <c r="H63" i="2"/>
  <c r="AH59" i="2"/>
  <c r="AF55" i="2"/>
  <c r="R55" i="2"/>
  <c r="AI51" i="2"/>
  <c r="V51" i="2"/>
  <c r="AJ43" i="2"/>
  <c r="AI39" i="2"/>
  <c r="AI35" i="2"/>
  <c r="V35" i="2"/>
  <c r="I101" i="3"/>
  <c r="C8" i="17" s="1"/>
  <c r="G8" i="17" s="1"/>
  <c r="AC11" i="2"/>
  <c r="Z11" i="2"/>
  <c r="AG15" i="2"/>
  <c r="AH19" i="2"/>
  <c r="AG23" i="2"/>
  <c r="AE27" i="2"/>
  <c r="AG91" i="2"/>
  <c r="AC91" i="2"/>
  <c r="R91" i="2"/>
  <c r="H91" i="2"/>
  <c r="AH87" i="2"/>
  <c r="AI75" i="2"/>
  <c r="V75" i="2"/>
  <c r="AE71" i="2"/>
  <c r="L71" i="2"/>
  <c r="AH67" i="2"/>
  <c r="AG63" i="2"/>
  <c r="V63" i="2"/>
  <c r="Z59" i="2"/>
  <c r="K59" i="2"/>
  <c r="F55" i="2"/>
  <c r="L51" i="2"/>
  <c r="AC43" i="2"/>
  <c r="O43" i="2"/>
  <c r="AD39" i="2"/>
  <c r="L39" i="2"/>
  <c r="AE35" i="2"/>
  <c r="L35" i="2"/>
  <c r="AG27" i="2"/>
  <c r="AG19" i="2"/>
  <c r="AA39" i="2"/>
  <c r="AI65" i="2"/>
  <c r="Z45" i="2"/>
  <c r="B51" i="2"/>
  <c r="AH9" i="2"/>
  <c r="Z9" i="2"/>
  <c r="AI89" i="2"/>
  <c r="H85" i="2"/>
  <c r="L73" i="2"/>
  <c r="AG53" i="2"/>
  <c r="AH49" i="2"/>
  <c r="L45" i="2"/>
  <c r="H33" i="2"/>
  <c r="AE9" i="2"/>
  <c r="R9" i="2"/>
  <c r="K25" i="2"/>
  <c r="Z81" i="2"/>
  <c r="L65" i="2"/>
  <c r="H61" i="2"/>
  <c r="H41" i="2"/>
  <c r="O77" i="2"/>
  <c r="Z65" i="2"/>
  <c r="AD5" i="2"/>
  <c r="V13" i="2"/>
  <c r="AI25" i="2"/>
  <c r="AJ77" i="2"/>
  <c r="AI73" i="2"/>
  <c r="AD57" i="2"/>
  <c r="K49" i="2"/>
  <c r="AG33" i="2"/>
  <c r="W27" i="2"/>
  <c r="B43" i="2"/>
  <c r="F89" i="2"/>
  <c r="H89" i="2"/>
  <c r="Z89" i="2"/>
  <c r="AG89" i="2"/>
  <c r="K89" i="2"/>
  <c r="AC89" i="2"/>
  <c r="AH89" i="2"/>
  <c r="W81" i="2"/>
  <c r="L81" i="2"/>
  <c r="V81" i="2"/>
  <c r="AC81" i="2"/>
  <c r="AI81" i="2"/>
  <c r="O81" i="2"/>
  <c r="AE81" i="2"/>
  <c r="AJ81" i="2"/>
  <c r="AD69" i="2"/>
  <c r="H69" i="2"/>
  <c r="AG69" i="2"/>
  <c r="K61" i="2"/>
  <c r="AD61" i="2"/>
  <c r="AH61" i="2"/>
  <c r="L61" i="2"/>
  <c r="Z61" i="2"/>
  <c r="AE61" i="2"/>
  <c r="AI61" i="2"/>
  <c r="K53" i="2"/>
  <c r="AH53" i="2"/>
  <c r="R53" i="2"/>
  <c r="AC53" i="2"/>
  <c r="F45" i="2"/>
  <c r="O45" i="2"/>
  <c r="V45" i="2"/>
  <c r="AF45" i="2"/>
  <c r="AJ45" i="2"/>
  <c r="AA45" i="2"/>
  <c r="H45" i="2"/>
  <c r="R45" i="2"/>
  <c r="AC45" i="2"/>
  <c r="AG45" i="2"/>
  <c r="O37" i="2"/>
  <c r="AF37" i="2"/>
  <c r="F29" i="2"/>
  <c r="Z29" i="2"/>
  <c r="AI29" i="2"/>
  <c r="L29" i="2"/>
  <c r="AD29" i="2"/>
  <c r="R21" i="2"/>
  <c r="K21" i="2"/>
  <c r="V21" i="2"/>
  <c r="AA17" i="2"/>
  <c r="W17" i="2"/>
  <c r="L17" i="2"/>
  <c r="AH17" i="2"/>
  <c r="AE17" i="2"/>
  <c r="O17" i="2"/>
  <c r="AF17" i="2"/>
  <c r="AC17" i="2"/>
  <c r="R17" i="2"/>
  <c r="AI17" i="2"/>
  <c r="AJ17" i="2"/>
  <c r="AG17" i="2"/>
  <c r="V9" i="2"/>
  <c r="AF9" i="2"/>
  <c r="O13" i="2"/>
  <c r="AJ9" i="2"/>
  <c r="R13" i="2"/>
  <c r="K45" i="2"/>
  <c r="V33" i="2"/>
  <c r="AD17" i="2"/>
  <c r="W9" i="2"/>
  <c r="K9" i="2"/>
  <c r="AH5" i="2"/>
  <c r="AD9" i="2"/>
  <c r="Z25" i="2"/>
  <c r="AF13" i="2"/>
  <c r="AJ13" i="2"/>
  <c r="AI13" i="2"/>
  <c r="AG21" i="2"/>
  <c r="AG25" i="2"/>
  <c r="AH29" i="2"/>
  <c r="AC29" i="2"/>
  <c r="AD89" i="2"/>
  <c r="L89" i="2"/>
  <c r="AF81" i="2"/>
  <c r="R81" i="2"/>
  <c r="AF77" i="2"/>
  <c r="V77" i="2"/>
  <c r="AE73" i="2"/>
  <c r="R69" i="2"/>
  <c r="AE65" i="2"/>
  <c r="AC61" i="2"/>
  <c r="R61" i="2"/>
  <c r="AH57" i="2"/>
  <c r="AD49" i="2"/>
  <c r="AE45" i="2"/>
  <c r="F37" i="2"/>
  <c r="AC33" i="2"/>
  <c r="V17" i="2"/>
  <c r="AA53" i="2"/>
  <c r="R85" i="2"/>
  <c r="AG85" i="2"/>
  <c r="AH85" i="2"/>
  <c r="AA77" i="2"/>
  <c r="K77" i="2"/>
  <c r="AD77" i="2"/>
  <c r="AH77" i="2"/>
  <c r="L77" i="2"/>
  <c r="Z77" i="2"/>
  <c r="AE77" i="2"/>
  <c r="AI77" i="2"/>
  <c r="F73" i="2"/>
  <c r="O73" i="2"/>
  <c r="V73" i="2"/>
  <c r="AF73" i="2"/>
  <c r="AJ73" i="2"/>
  <c r="H73" i="2"/>
  <c r="R73" i="2"/>
  <c r="AC73" i="2"/>
  <c r="AG73" i="2"/>
  <c r="F65" i="2"/>
  <c r="O65" i="2"/>
  <c r="V65" i="2"/>
  <c r="AF65" i="2"/>
  <c r="AJ65" i="2"/>
  <c r="H65" i="2"/>
  <c r="R65" i="2"/>
  <c r="AC65" i="2"/>
  <c r="AG65" i="2"/>
  <c r="L57" i="2"/>
  <c r="Z57" i="2"/>
  <c r="AE57" i="2"/>
  <c r="AI57" i="2"/>
  <c r="F57" i="2"/>
  <c r="O57" i="2"/>
  <c r="V57" i="2"/>
  <c r="AF57" i="2"/>
  <c r="AJ57" i="2"/>
  <c r="AA49" i="2"/>
  <c r="F49" i="2"/>
  <c r="O49" i="2"/>
  <c r="V49" i="2"/>
  <c r="AF49" i="2"/>
  <c r="AJ49" i="2"/>
  <c r="H49" i="2"/>
  <c r="R49" i="2"/>
  <c r="AC49" i="2"/>
  <c r="AG49" i="2"/>
  <c r="R41" i="2"/>
  <c r="W33" i="2"/>
  <c r="K33" i="2"/>
  <c r="AD33" i="2"/>
  <c r="AH33" i="2"/>
  <c r="L33" i="2"/>
  <c r="Z33" i="2"/>
  <c r="AE33" i="2"/>
  <c r="AI33" i="2"/>
  <c r="V25" i="2"/>
  <c r="O25" i="2"/>
  <c r="AF25" i="2"/>
  <c r="AE25" i="2"/>
  <c r="AJ25" i="2"/>
  <c r="AC25" i="2"/>
  <c r="H13" i="2"/>
  <c r="Z13" i="2"/>
  <c r="AC13" i="2"/>
  <c r="L13" i="2"/>
  <c r="AH13" i="2"/>
  <c r="AI9" i="2"/>
  <c r="AG9" i="2"/>
  <c r="F25" i="2"/>
  <c r="AH21" i="2"/>
  <c r="AE29" i="2"/>
  <c r="AG29" i="2"/>
  <c r="AE89" i="2"/>
  <c r="R89" i="2"/>
  <c r="AD85" i="2"/>
  <c r="AG81" i="2"/>
  <c r="AG77" i="2"/>
  <c r="H77" i="2"/>
  <c r="AH73" i="2"/>
  <c r="K73" i="2"/>
  <c r="AH65" i="2"/>
  <c r="K65" i="2"/>
  <c r="AF61" i="2"/>
  <c r="V61" i="2"/>
  <c r="F61" i="2"/>
  <c r="AC57" i="2"/>
  <c r="R57" i="2"/>
  <c r="AD53" i="2"/>
  <c r="AE49" i="2"/>
  <c r="AH45" i="2"/>
  <c r="AJ37" i="2"/>
  <c r="AF33" i="2"/>
  <c r="F33" i="2"/>
  <c r="AD13" i="2"/>
  <c r="F9" i="2"/>
  <c r="H9" i="2" s="1"/>
  <c r="Z17" i="2"/>
  <c r="L9" i="2"/>
  <c r="AC9" i="2"/>
  <c r="O9" i="2"/>
  <c r="AE13" i="2"/>
  <c r="AG13" i="2"/>
  <c r="F17" i="2"/>
  <c r="H17" i="2" s="1"/>
  <c r="AC21" i="2"/>
  <c r="H25" i="2"/>
  <c r="V29" i="2"/>
  <c r="K29" i="2"/>
  <c r="K85" i="2"/>
  <c r="H81" i="2"/>
  <c r="AC77" i="2"/>
  <c r="R77" i="2"/>
  <c r="AD73" i="2"/>
  <c r="AH69" i="2"/>
  <c r="K69" i="2"/>
  <c r="AD65" i="2"/>
  <c r="AJ61" i="2"/>
  <c r="O61" i="2"/>
  <c r="AG57" i="2"/>
  <c r="H57" i="2"/>
  <c r="AI49" i="2"/>
  <c r="Z49" i="2"/>
  <c r="L49" i="2"/>
  <c r="AD45" i="2"/>
  <c r="AC41" i="2"/>
  <c r="AJ33" i="2"/>
  <c r="O33" i="2"/>
  <c r="AD3" i="2"/>
  <c r="AG3" i="2"/>
  <c r="W49" i="2"/>
  <c r="AA75" i="2"/>
  <c r="AA33" i="2"/>
  <c r="AA51" i="2"/>
  <c r="AJ89" i="2"/>
  <c r="AF89" i="2"/>
  <c r="V89" i="2"/>
  <c r="O89" i="2"/>
  <c r="AD87" i="2"/>
  <c r="AC85" i="2"/>
  <c r="AG83" i="2"/>
  <c r="AH81" i="2"/>
  <c r="AD81" i="2"/>
  <c r="K81" i="2"/>
  <c r="AJ75" i="2"/>
  <c r="AD71" i="2"/>
  <c r="AE67" i="2"/>
  <c r="AC63" i="2"/>
  <c r="AD59" i="2"/>
  <c r="AJ55" i="2"/>
  <c r="AE51" i="2"/>
  <c r="AF43" i="2"/>
  <c r="V43" i="2"/>
  <c r="AE39" i="2"/>
  <c r="AJ35" i="2"/>
  <c r="AA91" i="2"/>
  <c r="J91" i="2"/>
  <c r="A91" i="2"/>
  <c r="A87" i="2"/>
  <c r="J87" i="2"/>
  <c r="A83" i="2"/>
  <c r="J83" i="2"/>
  <c r="J79" i="2"/>
  <c r="A79" i="2"/>
  <c r="J75" i="2"/>
  <c r="A75" i="2"/>
  <c r="J71" i="2"/>
  <c r="A71" i="2"/>
  <c r="J67" i="2"/>
  <c r="A67" i="2"/>
  <c r="J63" i="2"/>
  <c r="A63" i="2"/>
  <c r="J59" i="2"/>
  <c r="A59" i="2"/>
  <c r="J55" i="2"/>
  <c r="A55" i="2"/>
  <c r="J51" i="2"/>
  <c r="A51" i="2"/>
  <c r="J47" i="2"/>
  <c r="A47" i="2"/>
  <c r="J43" i="2"/>
  <c r="A43" i="2"/>
  <c r="J39" i="2"/>
  <c r="A39" i="2"/>
  <c r="J35" i="2"/>
  <c r="A35" i="2"/>
  <c r="J31" i="2"/>
  <c r="A31" i="2"/>
  <c r="J27" i="2"/>
  <c r="A27" i="2"/>
  <c r="J23" i="2"/>
  <c r="A23" i="2"/>
  <c r="J19" i="2"/>
  <c r="A19" i="2"/>
  <c r="J15" i="2"/>
  <c r="K11" i="2"/>
  <c r="J11" i="2"/>
  <c r="W7" i="2"/>
  <c r="J7" i="2"/>
  <c r="W3" i="2"/>
  <c r="J3" i="2"/>
  <c r="J2" i="2"/>
  <c r="AD88" i="2"/>
  <c r="J88" i="2"/>
  <c r="A88" i="2"/>
  <c r="AC80" i="2"/>
  <c r="J80" i="2"/>
  <c r="A80" i="2"/>
  <c r="J72" i="2"/>
  <c r="A72" i="2"/>
  <c r="L64" i="2"/>
  <c r="J64" i="2"/>
  <c r="A64" i="2"/>
  <c r="J56" i="2"/>
  <c r="A56" i="2"/>
  <c r="J48" i="2"/>
  <c r="A48" i="2"/>
  <c r="R40" i="2"/>
  <c r="J40" i="2"/>
  <c r="A40" i="2"/>
  <c r="H32" i="2"/>
  <c r="J32" i="2"/>
  <c r="A32" i="2"/>
  <c r="J24" i="2"/>
  <c r="A24" i="2"/>
  <c r="AC16" i="2"/>
  <c r="J16" i="2"/>
  <c r="AH8" i="2"/>
  <c r="J8" i="2"/>
  <c r="W75" i="2"/>
  <c r="W43" i="2"/>
  <c r="W11" i="2"/>
  <c r="AA67" i="2"/>
  <c r="AA31" i="2"/>
  <c r="B91" i="2"/>
  <c r="W90" i="2"/>
  <c r="J90" i="2"/>
  <c r="A90" i="2"/>
  <c r="Z86" i="2"/>
  <c r="J86" i="2"/>
  <c r="A86" i="2"/>
  <c r="L82" i="2"/>
  <c r="J82" i="2"/>
  <c r="A82" i="2"/>
  <c r="F78" i="2"/>
  <c r="J78" i="2"/>
  <c r="A78" i="2"/>
  <c r="F74" i="2"/>
  <c r="J74" i="2"/>
  <c r="A74" i="2"/>
  <c r="F70" i="2"/>
  <c r="J70" i="2"/>
  <c r="A70" i="2"/>
  <c r="J66" i="2"/>
  <c r="A66" i="2"/>
  <c r="V62" i="2"/>
  <c r="J62" i="2"/>
  <c r="A62" i="2"/>
  <c r="L58" i="2"/>
  <c r="J58" i="2"/>
  <c r="A58" i="2"/>
  <c r="L54" i="2"/>
  <c r="J54" i="2"/>
  <c r="A54" i="2"/>
  <c r="AA50" i="2"/>
  <c r="J50" i="2"/>
  <c r="A50" i="2"/>
  <c r="K46" i="2"/>
  <c r="J46" i="2"/>
  <c r="A46" i="2"/>
  <c r="AC42" i="2"/>
  <c r="J42" i="2"/>
  <c r="A42" i="2"/>
  <c r="R38" i="2"/>
  <c r="J38" i="2"/>
  <c r="A38" i="2"/>
  <c r="K34" i="2"/>
  <c r="J34" i="2"/>
  <c r="A34" i="2"/>
  <c r="Z30" i="2"/>
  <c r="J30" i="2"/>
  <c r="A30" i="2"/>
  <c r="B26" i="2"/>
  <c r="J26" i="2"/>
  <c r="A26" i="2"/>
  <c r="AA22" i="2"/>
  <c r="J22" i="2"/>
  <c r="A22" i="2"/>
  <c r="J18" i="2"/>
  <c r="A18" i="2"/>
  <c r="J14" i="2"/>
  <c r="F10" i="2"/>
  <c r="J10" i="2"/>
  <c r="AI6" i="2"/>
  <c r="J6" i="2"/>
  <c r="A84" i="2"/>
  <c r="J84" i="2"/>
  <c r="H76" i="2"/>
  <c r="J76" i="2"/>
  <c r="A76" i="2"/>
  <c r="AI68" i="2"/>
  <c r="A68" i="2"/>
  <c r="J68" i="2"/>
  <c r="L60" i="2"/>
  <c r="J60" i="2"/>
  <c r="A60" i="2"/>
  <c r="AC52" i="2"/>
  <c r="J52" i="2"/>
  <c r="A52" i="2"/>
  <c r="J44" i="2"/>
  <c r="A44" i="2"/>
  <c r="F36" i="2"/>
  <c r="A36" i="2"/>
  <c r="J36" i="2"/>
  <c r="AI28" i="2"/>
  <c r="J28" i="2"/>
  <c r="A28" i="2"/>
  <c r="AF20" i="2"/>
  <c r="A20" i="2"/>
  <c r="J20" i="2"/>
  <c r="J12" i="2"/>
  <c r="O20" i="2"/>
  <c r="AA43" i="2"/>
  <c r="AA27" i="2"/>
  <c r="B87" i="2"/>
  <c r="A89" i="2"/>
  <c r="J89" i="2"/>
  <c r="A85" i="2"/>
  <c r="J85" i="2"/>
  <c r="B81" i="2"/>
  <c r="A81" i="2"/>
  <c r="J81" i="2"/>
  <c r="A77" i="2"/>
  <c r="J77" i="2"/>
  <c r="A73" i="2"/>
  <c r="J73" i="2"/>
  <c r="A69" i="2"/>
  <c r="J69" i="2"/>
  <c r="A65" i="2"/>
  <c r="J65" i="2"/>
  <c r="AA61" i="2"/>
  <c r="A61" i="2"/>
  <c r="J61" i="2"/>
  <c r="A57" i="2"/>
  <c r="J57" i="2"/>
  <c r="A53" i="2"/>
  <c r="J53" i="2"/>
  <c r="A49" i="2"/>
  <c r="J49" i="2"/>
  <c r="A45" i="2"/>
  <c r="J45" i="2"/>
  <c r="A41" i="2"/>
  <c r="J41" i="2"/>
  <c r="A37" i="2"/>
  <c r="J37" i="2"/>
  <c r="B33" i="2"/>
  <c r="A33" i="2"/>
  <c r="J33" i="2"/>
  <c r="AA29" i="2"/>
  <c r="A29" i="2"/>
  <c r="J29" i="2"/>
  <c r="A25" i="2"/>
  <c r="J25" i="2"/>
  <c r="AA21" i="2"/>
  <c r="A21" i="2"/>
  <c r="J21" i="2"/>
  <c r="K17" i="2"/>
  <c r="J17" i="2"/>
  <c r="J13" i="2"/>
  <c r="B9" i="2"/>
  <c r="A9" i="2" s="1"/>
  <c r="AI18" i="3" s="1"/>
  <c r="J9" i="2"/>
  <c r="J5" i="2"/>
  <c r="J4" i="2"/>
  <c r="K3" i="2"/>
  <c r="AE3" i="2"/>
  <c r="R3" i="2"/>
  <c r="AA3" i="2"/>
  <c r="AC3" i="2"/>
  <c r="AI3" i="2"/>
  <c r="V3" i="2"/>
  <c r="F3" i="2"/>
  <c r="H3" i="2" s="1"/>
  <c r="AA52" i="2"/>
  <c r="L87" i="2"/>
  <c r="Z87" i="2"/>
  <c r="AE87" i="2"/>
  <c r="AI87" i="2"/>
  <c r="AA87" i="2"/>
  <c r="W87" i="2"/>
  <c r="F87" i="2"/>
  <c r="O87" i="2"/>
  <c r="V87" i="2"/>
  <c r="AF87" i="2"/>
  <c r="AA83" i="2"/>
  <c r="W83" i="2"/>
  <c r="L83" i="2"/>
  <c r="Z83" i="2"/>
  <c r="AE83" i="2"/>
  <c r="AI83" i="2"/>
  <c r="B83" i="2"/>
  <c r="F83" i="2"/>
  <c r="O83" i="2"/>
  <c r="V83" i="2"/>
  <c r="AF83" i="2"/>
  <c r="AJ83" i="2"/>
  <c r="Z79" i="2"/>
  <c r="AE79" i="2"/>
  <c r="B75" i="2"/>
  <c r="H75" i="2"/>
  <c r="R75" i="2"/>
  <c r="AC75" i="2"/>
  <c r="AG75" i="2"/>
  <c r="K75" i="2"/>
  <c r="AD75" i="2"/>
  <c r="AH75" i="2"/>
  <c r="F71" i="2"/>
  <c r="O71" i="2"/>
  <c r="V71" i="2"/>
  <c r="AF71" i="2"/>
  <c r="AJ71" i="2"/>
  <c r="AA71" i="2"/>
  <c r="W71" i="2"/>
  <c r="H71" i="2"/>
  <c r="R71" i="2"/>
  <c r="AC71" i="2"/>
  <c r="AG71" i="2"/>
  <c r="W67" i="2"/>
  <c r="F67" i="2"/>
  <c r="O67" i="2"/>
  <c r="V67" i="2"/>
  <c r="AF67" i="2"/>
  <c r="AJ67" i="2"/>
  <c r="H67" i="2"/>
  <c r="R67" i="2"/>
  <c r="AC67" i="2"/>
  <c r="AG67" i="2"/>
  <c r="K63" i="2"/>
  <c r="AD63" i="2"/>
  <c r="AH63" i="2"/>
  <c r="L63" i="2"/>
  <c r="Z63" i="2"/>
  <c r="AE63" i="2"/>
  <c r="AI63" i="2"/>
  <c r="F59" i="2"/>
  <c r="O59" i="2"/>
  <c r="V59" i="2"/>
  <c r="AF59" i="2"/>
  <c r="AJ59" i="2"/>
  <c r="B59" i="2"/>
  <c r="H59" i="2"/>
  <c r="R59" i="2"/>
  <c r="AC59" i="2"/>
  <c r="AG59" i="2"/>
  <c r="B55" i="2"/>
  <c r="K55" i="2"/>
  <c r="AD55" i="2"/>
  <c r="AH55" i="2"/>
  <c r="AA55" i="2"/>
  <c r="W55" i="2"/>
  <c r="L55" i="2"/>
  <c r="Z55" i="2"/>
  <c r="AE55" i="2"/>
  <c r="AI55" i="2"/>
  <c r="W51" i="2"/>
  <c r="H51" i="2"/>
  <c r="R51" i="2"/>
  <c r="AC51" i="2"/>
  <c r="AG51" i="2"/>
  <c r="K51" i="2"/>
  <c r="AD51" i="2"/>
  <c r="AH51" i="2"/>
  <c r="AI47" i="2"/>
  <c r="K43" i="2"/>
  <c r="AD43" i="2"/>
  <c r="AH43" i="2"/>
  <c r="L43" i="2"/>
  <c r="Z43" i="2"/>
  <c r="AE43" i="2"/>
  <c r="AI43" i="2"/>
  <c r="F39" i="2"/>
  <c r="O39" i="2"/>
  <c r="V39" i="2"/>
  <c r="AF39" i="2"/>
  <c r="AJ39" i="2"/>
  <c r="B39" i="2"/>
  <c r="W39" i="2"/>
  <c r="H39" i="2"/>
  <c r="R39" i="2"/>
  <c r="AC39" i="2"/>
  <c r="AG39" i="2"/>
  <c r="B35" i="2"/>
  <c r="W35" i="2"/>
  <c r="H35" i="2"/>
  <c r="R35" i="2"/>
  <c r="AC35" i="2"/>
  <c r="AG35" i="2"/>
  <c r="AA35" i="2"/>
  <c r="K35" i="2"/>
  <c r="AD35" i="2"/>
  <c r="AH35" i="2"/>
  <c r="AE31" i="2"/>
  <c r="F31" i="2"/>
  <c r="AI31" i="2"/>
  <c r="AC27" i="2"/>
  <c r="AA23" i="2"/>
  <c r="W23" i="2"/>
  <c r="H23" i="2"/>
  <c r="AA19" i="2"/>
  <c r="W19" i="2"/>
  <c r="B19" i="2"/>
  <c r="B71" i="2"/>
  <c r="B27" i="2"/>
  <c r="AA59" i="2"/>
  <c r="B67" i="2"/>
  <c r="B23" i="2"/>
  <c r="AA7" i="2"/>
  <c r="AE30" i="2"/>
  <c r="AA70" i="2"/>
  <c r="AF36" i="2"/>
  <c r="AJ2" i="2"/>
  <c r="AI64" i="2"/>
  <c r="AC48" i="2"/>
  <c r="V80" i="2"/>
  <c r="AE68" i="2"/>
  <c r="V2" i="2"/>
  <c r="AJ84" i="2"/>
  <c r="O84" i="2"/>
  <c r="R80" i="2"/>
  <c r="L68" i="2"/>
  <c r="AE64" i="2"/>
  <c r="AI60" i="2"/>
  <c r="AG32" i="2"/>
  <c r="F20" i="2"/>
  <c r="O2" i="2"/>
  <c r="AG2" i="2"/>
  <c r="AI88" i="2"/>
  <c r="AG84" i="2"/>
  <c r="H84" i="2"/>
  <c r="AF80" i="2"/>
  <c r="F80" i="2"/>
  <c r="AJ76" i="2"/>
  <c r="O76" i="2"/>
  <c r="AE60" i="2"/>
  <c r="AH56" i="2"/>
  <c r="AJ20" i="2"/>
  <c r="AD12" i="2"/>
  <c r="L2" i="2"/>
  <c r="AD2" i="2"/>
  <c r="AF2" i="2"/>
  <c r="AG76" i="2"/>
  <c r="R82" i="2"/>
  <c r="Z58" i="2"/>
  <c r="AG22" i="2"/>
  <c r="O10" i="2"/>
  <c r="O6" i="2"/>
  <c r="AE10" i="2"/>
  <c r="AI66" i="2"/>
  <c r="AG62" i="2"/>
  <c r="AE6" i="2"/>
  <c r="AG90" i="2"/>
  <c r="H90" i="2"/>
  <c r="AG82" i="2"/>
  <c r="H82" i="2"/>
  <c r="AG78" i="2"/>
  <c r="H78" i="2"/>
  <c r="AG70" i="2"/>
  <c r="H70" i="2"/>
  <c r="Z66" i="2"/>
  <c r="B17" i="2"/>
  <c r="A17" i="2" s="1"/>
  <c r="AI26" i="3" s="1"/>
  <c r="R90" i="2"/>
  <c r="R78" i="2"/>
  <c r="R70" i="2"/>
  <c r="AC90" i="2"/>
  <c r="AC82" i="2"/>
  <c r="AC78" i="2"/>
  <c r="AH74" i="2"/>
  <c r="K74" i="2"/>
  <c r="AC70" i="2"/>
  <c r="L66" i="2"/>
  <c r="H62" i="2"/>
  <c r="R42" i="2"/>
  <c r="AD18" i="2"/>
  <c r="AD14" i="2"/>
  <c r="B62" i="2"/>
  <c r="J1" i="5"/>
  <c r="B3" i="2"/>
  <c r="B7" i="2"/>
  <c r="A7" i="2" s="1"/>
  <c r="AI16" i="3" s="1"/>
  <c r="AJ82" i="2"/>
  <c r="AF82" i="2"/>
  <c r="V82" i="2"/>
  <c r="O82" i="2"/>
  <c r="F82" i="2"/>
  <c r="AJ78" i="2"/>
  <c r="AF78" i="2"/>
  <c r="V78" i="2"/>
  <c r="O78" i="2"/>
  <c r="AG74" i="2"/>
  <c r="AC74" i="2"/>
  <c r="R74" i="2"/>
  <c r="H74" i="2"/>
  <c r="AJ70" i="2"/>
  <c r="AF70" i="2"/>
  <c r="V70" i="2"/>
  <c r="O70" i="2"/>
  <c r="AH66" i="2"/>
  <c r="K66" i="2"/>
  <c r="AF62" i="2"/>
  <c r="AG42" i="2"/>
  <c r="H42" i="2"/>
  <c r="Z26" i="2"/>
  <c r="H22" i="2"/>
  <c r="AH10" i="2"/>
  <c r="B90" i="2"/>
  <c r="N86" i="2"/>
  <c r="M86" i="2"/>
  <c r="G86" i="2"/>
  <c r="N78" i="2"/>
  <c r="M78" i="2"/>
  <c r="G78" i="2"/>
  <c r="AA78" i="2"/>
  <c r="B78" i="2"/>
  <c r="W78" i="2"/>
  <c r="N70" i="2"/>
  <c r="M70" i="2"/>
  <c r="G70" i="2"/>
  <c r="W70" i="2"/>
  <c r="N62" i="2"/>
  <c r="M62" i="2"/>
  <c r="G62" i="2"/>
  <c r="K62" i="2"/>
  <c r="AD62" i="2"/>
  <c r="AH62" i="2"/>
  <c r="L62" i="2"/>
  <c r="Z62" i="2"/>
  <c r="AE62" i="2"/>
  <c r="AI62" i="2"/>
  <c r="W62" i="2"/>
  <c r="F62" i="2"/>
  <c r="N54" i="2"/>
  <c r="M54" i="2"/>
  <c r="G54" i="2"/>
  <c r="Z54" i="2"/>
  <c r="W54" i="2"/>
  <c r="AE54" i="2"/>
  <c r="N50" i="2"/>
  <c r="G50" i="2"/>
  <c r="M50" i="2"/>
  <c r="W50" i="2"/>
  <c r="L50" i="2"/>
  <c r="Z50" i="2"/>
  <c r="AE50" i="2"/>
  <c r="AI50" i="2"/>
  <c r="F50" i="2"/>
  <c r="O50" i="2"/>
  <c r="V50" i="2"/>
  <c r="AF50" i="2"/>
  <c r="AJ50" i="2"/>
  <c r="B50" i="2"/>
  <c r="H50" i="2"/>
  <c r="R50" i="2"/>
  <c r="AC50" i="2"/>
  <c r="AG50" i="2"/>
  <c r="N38" i="2"/>
  <c r="G38" i="2"/>
  <c r="M38" i="2"/>
  <c r="AC38" i="2"/>
  <c r="W38" i="2"/>
  <c r="H38" i="2"/>
  <c r="AG38" i="2"/>
  <c r="N30" i="2"/>
  <c r="G30" i="2"/>
  <c r="M30" i="2"/>
  <c r="AA30" i="2"/>
  <c r="F30" i="2"/>
  <c r="O30" i="2"/>
  <c r="V30" i="2"/>
  <c r="AF30" i="2"/>
  <c r="AJ30" i="2"/>
  <c r="B30" i="2"/>
  <c r="H30" i="2"/>
  <c r="R30" i="2"/>
  <c r="AC30" i="2"/>
  <c r="AG30" i="2"/>
  <c r="W30" i="2"/>
  <c r="K30" i="2"/>
  <c r="AD30" i="2"/>
  <c r="AH30" i="2"/>
  <c r="N22" i="2"/>
  <c r="G22" i="2"/>
  <c r="M22" i="2"/>
  <c r="R22" i="2"/>
  <c r="W22" i="2"/>
  <c r="AC22" i="2"/>
  <c r="N14" i="2"/>
  <c r="G14" i="2"/>
  <c r="M14" i="2"/>
  <c r="L14" i="2"/>
  <c r="Z14" i="2"/>
  <c r="AE14" i="2"/>
  <c r="AI14" i="2"/>
  <c r="O14" i="2"/>
  <c r="V14" i="2"/>
  <c r="AF14" i="2"/>
  <c r="AJ14" i="2"/>
  <c r="K14" i="2"/>
  <c r="B14" i="2"/>
  <c r="A14" i="2" s="1"/>
  <c r="AI23" i="3" s="1"/>
  <c r="AA14" i="2"/>
  <c r="W14" i="2"/>
  <c r="F14" i="2"/>
  <c r="R14" i="2"/>
  <c r="AC14" i="2"/>
  <c r="AG14" i="2"/>
  <c r="N6" i="2"/>
  <c r="M6" i="2"/>
  <c r="G6" i="2"/>
  <c r="F6" i="2"/>
  <c r="H6" i="2" s="1"/>
  <c r="R6" i="2"/>
  <c r="AC6" i="2"/>
  <c r="AJ6" i="2"/>
  <c r="K6" i="2"/>
  <c r="W6" i="2"/>
  <c r="AF6" i="2"/>
  <c r="AA6" i="2"/>
  <c r="L6" i="2"/>
  <c r="Z6" i="2"/>
  <c r="AH6" i="2"/>
  <c r="AI90" i="2"/>
  <c r="AE90" i="2"/>
  <c r="Z90" i="2"/>
  <c r="L90" i="2"/>
  <c r="AI82" i="2"/>
  <c r="AE82" i="2"/>
  <c r="Z82" i="2"/>
  <c r="AI78" i="2"/>
  <c r="AE78" i="2"/>
  <c r="Z78" i="2"/>
  <c r="L78" i="2"/>
  <c r="AJ74" i="2"/>
  <c r="AF74" i="2"/>
  <c r="V74" i="2"/>
  <c r="O74" i="2"/>
  <c r="AI70" i="2"/>
  <c r="AE70" i="2"/>
  <c r="Z70" i="2"/>
  <c r="L70" i="2"/>
  <c r="AE66" i="2"/>
  <c r="AC62" i="2"/>
  <c r="R62" i="2"/>
  <c r="AI58" i="2"/>
  <c r="AH50" i="2"/>
  <c r="K50" i="2"/>
  <c r="AH46" i="2"/>
  <c r="AH34" i="2"/>
  <c r="AC10" i="2"/>
  <c r="AA62" i="2"/>
  <c r="N90" i="2"/>
  <c r="G90" i="2"/>
  <c r="M90" i="2"/>
  <c r="AA90" i="2"/>
  <c r="N82" i="2"/>
  <c r="G82" i="2"/>
  <c r="M82" i="2"/>
  <c r="B82" i="2"/>
  <c r="W82" i="2"/>
  <c r="AA82" i="2"/>
  <c r="N74" i="2"/>
  <c r="G74" i="2"/>
  <c r="M74" i="2"/>
  <c r="B74" i="2"/>
  <c r="W74" i="2"/>
  <c r="AA74" i="2"/>
  <c r="N66" i="2"/>
  <c r="G66" i="2"/>
  <c r="M66" i="2"/>
  <c r="W66" i="2"/>
  <c r="F66" i="2"/>
  <c r="O66" i="2"/>
  <c r="V66" i="2"/>
  <c r="AF66" i="2"/>
  <c r="AJ66" i="2"/>
  <c r="B66" i="2"/>
  <c r="AA66" i="2"/>
  <c r="H66" i="2"/>
  <c r="R66" i="2"/>
  <c r="AC66" i="2"/>
  <c r="AG66" i="2"/>
  <c r="N58" i="2"/>
  <c r="G58" i="2"/>
  <c r="M58" i="2"/>
  <c r="AA58" i="2"/>
  <c r="W58" i="2"/>
  <c r="F58" i="2"/>
  <c r="O58" i="2"/>
  <c r="V58" i="2"/>
  <c r="AF58" i="2"/>
  <c r="AJ58" i="2"/>
  <c r="B58" i="2"/>
  <c r="H58" i="2"/>
  <c r="R58" i="2"/>
  <c r="AC58" i="2"/>
  <c r="AG58" i="2"/>
  <c r="K58" i="2"/>
  <c r="AD58" i="2"/>
  <c r="AH58" i="2"/>
  <c r="N46" i="2"/>
  <c r="M46" i="2"/>
  <c r="G46" i="2"/>
  <c r="B46" i="2"/>
  <c r="L46" i="2"/>
  <c r="Z46" i="2"/>
  <c r="AE46" i="2"/>
  <c r="AI46" i="2"/>
  <c r="AA46" i="2"/>
  <c r="F46" i="2"/>
  <c r="O46" i="2"/>
  <c r="V46" i="2"/>
  <c r="AF46" i="2"/>
  <c r="AJ46" i="2"/>
  <c r="W46" i="2"/>
  <c r="H46" i="2"/>
  <c r="R46" i="2"/>
  <c r="AC46" i="2"/>
  <c r="AG46" i="2"/>
  <c r="N42" i="2"/>
  <c r="G42" i="2"/>
  <c r="M42" i="2"/>
  <c r="W42" i="2"/>
  <c r="K42" i="2"/>
  <c r="AD42" i="2"/>
  <c r="AH42" i="2"/>
  <c r="L42" i="2"/>
  <c r="Z42" i="2"/>
  <c r="AE42" i="2"/>
  <c r="AI42" i="2"/>
  <c r="B42" i="2"/>
  <c r="AA42" i="2"/>
  <c r="F42" i="2"/>
  <c r="O42" i="2"/>
  <c r="V42" i="2"/>
  <c r="AF42" i="2"/>
  <c r="AJ42" i="2"/>
  <c r="N34" i="2"/>
  <c r="G34" i="2"/>
  <c r="M34" i="2"/>
  <c r="W34" i="2"/>
  <c r="L34" i="2"/>
  <c r="Z34" i="2"/>
  <c r="AE34" i="2"/>
  <c r="AI34" i="2"/>
  <c r="F34" i="2"/>
  <c r="O34" i="2"/>
  <c r="V34" i="2"/>
  <c r="AF34" i="2"/>
  <c r="AJ34" i="2"/>
  <c r="H34" i="2"/>
  <c r="R34" i="2"/>
  <c r="AC34" i="2"/>
  <c r="AG34" i="2"/>
  <c r="N26" i="2"/>
  <c r="G26" i="2"/>
  <c r="M26" i="2"/>
  <c r="W26" i="2"/>
  <c r="F26" i="2"/>
  <c r="O26" i="2"/>
  <c r="V26" i="2"/>
  <c r="AF26" i="2"/>
  <c r="AJ26" i="2"/>
  <c r="AA26" i="2"/>
  <c r="H26" i="2"/>
  <c r="R26" i="2"/>
  <c r="AC26" i="2"/>
  <c r="AG26" i="2"/>
  <c r="K26" i="2"/>
  <c r="AD26" i="2"/>
  <c r="AH26" i="2"/>
  <c r="N18" i="2"/>
  <c r="G18" i="2"/>
  <c r="M18" i="2"/>
  <c r="B18" i="2"/>
  <c r="AA18" i="2"/>
  <c r="W18" i="2"/>
  <c r="L18" i="2"/>
  <c r="Z18" i="2"/>
  <c r="AE18" i="2"/>
  <c r="AI18" i="2"/>
  <c r="F18" i="2"/>
  <c r="O18" i="2"/>
  <c r="V18" i="2"/>
  <c r="AF18" i="2"/>
  <c r="AJ18" i="2"/>
  <c r="H18" i="2"/>
  <c r="R18" i="2"/>
  <c r="AC18" i="2"/>
  <c r="AG18" i="2"/>
  <c r="N10" i="2"/>
  <c r="G10" i="2"/>
  <c r="M10" i="2"/>
  <c r="K10" i="2"/>
  <c r="W10" i="2"/>
  <c r="H10" i="2"/>
  <c r="R10" i="2"/>
  <c r="AD10" i="2"/>
  <c r="AJ10" i="2"/>
  <c r="B10" i="2"/>
  <c r="A10" i="2" s="1"/>
  <c r="AO19" i="3" s="1"/>
  <c r="AA10" i="2"/>
  <c r="Z10" i="2"/>
  <c r="AF10" i="2"/>
  <c r="L10" i="2"/>
  <c r="V10" i="2"/>
  <c r="AG10" i="2"/>
  <c r="AD6" i="2"/>
  <c r="AI10" i="2"/>
  <c r="AJ90" i="2"/>
  <c r="AF90" i="2"/>
  <c r="V90" i="2"/>
  <c r="O90" i="2"/>
  <c r="F90" i="2"/>
  <c r="AG6" i="2"/>
  <c r="I105" i="3"/>
  <c r="G12" i="17" s="1"/>
  <c r="AH90" i="2"/>
  <c r="AD90" i="2"/>
  <c r="K90" i="2"/>
  <c r="AI86" i="2"/>
  <c r="L86" i="2"/>
  <c r="AH82" i="2"/>
  <c r="AD82" i="2"/>
  <c r="K82" i="2"/>
  <c r="AH78" i="2"/>
  <c r="AD78" i="2"/>
  <c r="K78" i="2"/>
  <c r="AI74" i="2"/>
  <c r="AE74" i="2"/>
  <c r="Z74" i="2"/>
  <c r="L74" i="2"/>
  <c r="AH70" i="2"/>
  <c r="AD70" i="2"/>
  <c r="K70" i="2"/>
  <c r="AD66" i="2"/>
  <c r="AJ62" i="2"/>
  <c r="O62" i="2"/>
  <c r="AE58" i="2"/>
  <c r="AI54" i="2"/>
  <c r="AD50" i="2"/>
  <c r="AD46" i="2"/>
  <c r="AD34" i="2"/>
  <c r="AI30" i="2"/>
  <c r="L30" i="2"/>
  <c r="AI26" i="2"/>
  <c r="L26" i="2"/>
  <c r="AH18" i="2"/>
  <c r="K18" i="2"/>
  <c r="AH14" i="2"/>
  <c r="H14" i="2"/>
  <c r="V6" i="2"/>
  <c r="AA34" i="2"/>
  <c r="B34" i="2"/>
  <c r="M89" i="2"/>
  <c r="G89" i="2"/>
  <c r="N89" i="2"/>
  <c r="AA85" i="2"/>
  <c r="M85" i="2"/>
  <c r="N85" i="2"/>
  <c r="G85" i="2"/>
  <c r="M81" i="2"/>
  <c r="N81" i="2"/>
  <c r="G81" i="2"/>
  <c r="M77" i="2"/>
  <c r="G77" i="2"/>
  <c r="N77" i="2"/>
  <c r="M73" i="2"/>
  <c r="N73" i="2"/>
  <c r="G73" i="2"/>
  <c r="M69" i="2"/>
  <c r="N69" i="2"/>
  <c r="G69" i="2"/>
  <c r="M65" i="2"/>
  <c r="G65" i="2"/>
  <c r="N65" i="2"/>
  <c r="M61" i="2"/>
  <c r="N61" i="2"/>
  <c r="G61" i="2"/>
  <c r="M57" i="2"/>
  <c r="N57" i="2"/>
  <c r="G57" i="2"/>
  <c r="M53" i="2"/>
  <c r="G53" i="2"/>
  <c r="N53" i="2"/>
  <c r="M49" i="2"/>
  <c r="N49" i="2"/>
  <c r="G49" i="2"/>
  <c r="M45" i="2"/>
  <c r="G45" i="2"/>
  <c r="N45" i="2"/>
  <c r="M41" i="2"/>
  <c r="N41" i="2"/>
  <c r="G41" i="2"/>
  <c r="M37" i="2"/>
  <c r="G37" i="2"/>
  <c r="N37" i="2"/>
  <c r="M33" i="2"/>
  <c r="N33" i="2"/>
  <c r="G33" i="2"/>
  <c r="M29" i="2"/>
  <c r="G29" i="2"/>
  <c r="N29" i="2"/>
  <c r="M25" i="2"/>
  <c r="N25" i="2"/>
  <c r="G25" i="2"/>
  <c r="M21" i="2"/>
  <c r="G21" i="2"/>
  <c r="N21" i="2"/>
  <c r="M17" i="2"/>
  <c r="G17" i="2"/>
  <c r="N17" i="2"/>
  <c r="M13" i="2"/>
  <c r="G13" i="2"/>
  <c r="N13" i="2"/>
  <c r="M9" i="2"/>
  <c r="N9" i="2"/>
  <c r="G9" i="2"/>
  <c r="M5" i="2"/>
  <c r="G5" i="2"/>
  <c r="N5" i="2"/>
  <c r="AA89" i="2"/>
  <c r="AA81" i="2"/>
  <c r="B49" i="2"/>
  <c r="N88" i="2"/>
  <c r="G88" i="2"/>
  <c r="M88" i="2"/>
  <c r="B84" i="2"/>
  <c r="N84" i="2"/>
  <c r="G84" i="2"/>
  <c r="M84" i="2"/>
  <c r="N80" i="2"/>
  <c r="G80" i="2"/>
  <c r="M80" i="2"/>
  <c r="F76" i="2"/>
  <c r="N76" i="2"/>
  <c r="G76" i="2"/>
  <c r="M76" i="2"/>
  <c r="N72" i="2"/>
  <c r="G72" i="2"/>
  <c r="M72" i="2"/>
  <c r="Z68" i="2"/>
  <c r="N68" i="2"/>
  <c r="G68" i="2"/>
  <c r="M68" i="2"/>
  <c r="N64" i="2"/>
  <c r="G64" i="2"/>
  <c r="M64" i="2"/>
  <c r="Z60" i="2"/>
  <c r="N60" i="2"/>
  <c r="G60" i="2"/>
  <c r="M60" i="2"/>
  <c r="N56" i="2"/>
  <c r="G56" i="2"/>
  <c r="M56" i="2"/>
  <c r="R52" i="2"/>
  <c r="N52" i="2"/>
  <c r="G52" i="2"/>
  <c r="M52" i="2"/>
  <c r="N48" i="2"/>
  <c r="G48" i="2"/>
  <c r="M48" i="2"/>
  <c r="N44" i="2"/>
  <c r="G44" i="2"/>
  <c r="M44" i="2"/>
  <c r="N40" i="2"/>
  <c r="G40" i="2"/>
  <c r="M40" i="2"/>
  <c r="N36" i="2"/>
  <c r="G36" i="2"/>
  <c r="M36" i="2"/>
  <c r="N32" i="2"/>
  <c r="G32" i="2"/>
  <c r="M32" i="2"/>
  <c r="N28" i="2"/>
  <c r="G28" i="2"/>
  <c r="M28" i="2"/>
  <c r="AF24" i="2"/>
  <c r="N24" i="2"/>
  <c r="G24" i="2"/>
  <c r="M24" i="2"/>
  <c r="N20" i="2"/>
  <c r="G20" i="2"/>
  <c r="M20" i="2"/>
  <c r="N16" i="2"/>
  <c r="G16" i="2"/>
  <c r="M16" i="2"/>
  <c r="N12" i="2"/>
  <c r="G12" i="2"/>
  <c r="M12" i="2"/>
  <c r="N8" i="2"/>
  <c r="G8" i="2"/>
  <c r="M8" i="2"/>
  <c r="N4" i="2"/>
  <c r="G4" i="2"/>
  <c r="M4" i="2"/>
  <c r="AA65" i="2"/>
  <c r="B65" i="2"/>
  <c r="M91" i="2"/>
  <c r="N91" i="2"/>
  <c r="G91" i="2"/>
  <c r="M87" i="2"/>
  <c r="N87" i="2"/>
  <c r="G87" i="2"/>
  <c r="M83" i="2"/>
  <c r="N83" i="2"/>
  <c r="G83" i="2"/>
  <c r="M79" i="2"/>
  <c r="N79" i="2"/>
  <c r="G79" i="2"/>
  <c r="M75" i="2"/>
  <c r="N75" i="2"/>
  <c r="G75" i="2"/>
  <c r="M71" i="2"/>
  <c r="N71" i="2"/>
  <c r="G71" i="2"/>
  <c r="M67" i="2"/>
  <c r="N67" i="2"/>
  <c r="G67" i="2"/>
  <c r="M63" i="2"/>
  <c r="N63" i="2"/>
  <c r="G63" i="2"/>
  <c r="M59" i="2"/>
  <c r="N59" i="2"/>
  <c r="G59" i="2"/>
  <c r="M55" i="2"/>
  <c r="N55" i="2"/>
  <c r="G55" i="2"/>
  <c r="M51" i="2"/>
  <c r="N51" i="2"/>
  <c r="G51" i="2"/>
  <c r="M47" i="2"/>
  <c r="N47" i="2"/>
  <c r="G47" i="2"/>
  <c r="M43" i="2"/>
  <c r="N43" i="2"/>
  <c r="G43" i="2"/>
  <c r="M39" i="2"/>
  <c r="N39" i="2"/>
  <c r="G39" i="2"/>
  <c r="M35" i="2"/>
  <c r="N35" i="2"/>
  <c r="G35" i="2"/>
  <c r="M31" i="2"/>
  <c r="N31" i="2"/>
  <c r="G31" i="2"/>
  <c r="M27" i="2"/>
  <c r="N27" i="2"/>
  <c r="G27" i="2"/>
  <c r="M23" i="2"/>
  <c r="N23" i="2"/>
  <c r="G23" i="2"/>
  <c r="M19" i="2"/>
  <c r="N19" i="2"/>
  <c r="G19" i="2"/>
  <c r="M15" i="2"/>
  <c r="N15" i="2"/>
  <c r="G15" i="2"/>
  <c r="M11" i="2"/>
  <c r="N11" i="2"/>
  <c r="G11" i="2"/>
  <c r="M7" i="2"/>
  <c r="N7" i="2"/>
  <c r="G7" i="2"/>
  <c r="M3" i="2"/>
  <c r="N3" i="2"/>
  <c r="G3" i="2"/>
  <c r="B6" i="2"/>
  <c r="A6" i="2" s="1"/>
  <c r="AO15" i="3" s="1"/>
  <c r="AU10" i="3"/>
  <c r="AC5" i="2"/>
  <c r="O5" i="2"/>
  <c r="AJ5" i="2"/>
  <c r="V5" i="2"/>
  <c r="AQ10" i="3"/>
  <c r="C9" i="5" s="1"/>
  <c r="AG5" i="2"/>
  <c r="F5" i="2"/>
  <c r="H5" i="2" s="1"/>
  <c r="L5" i="2"/>
  <c r="AE5" i="2"/>
  <c r="AI5" i="2"/>
  <c r="AF5" i="2"/>
  <c r="R5" i="2"/>
  <c r="AA5" i="2"/>
  <c r="K5" i="2"/>
  <c r="AW10" i="3"/>
  <c r="AS10" i="3"/>
  <c r="G2" i="2"/>
  <c r="N2" i="2"/>
  <c r="M2" i="2"/>
  <c r="AA2" i="2"/>
  <c r="L88" i="2"/>
  <c r="Z88" i="2"/>
  <c r="K80" i="2"/>
  <c r="AD80" i="2"/>
  <c r="AH80" i="2"/>
  <c r="L80" i="2"/>
  <c r="Z80" i="2"/>
  <c r="AE80" i="2"/>
  <c r="AI80" i="2"/>
  <c r="AE72" i="2"/>
  <c r="K72" i="2"/>
  <c r="AH72" i="2"/>
  <c r="L72" i="2"/>
  <c r="Z72" i="2"/>
  <c r="AI72" i="2"/>
  <c r="F64" i="2"/>
  <c r="O64" i="2"/>
  <c r="V64" i="2"/>
  <c r="AF64" i="2"/>
  <c r="AJ64" i="2"/>
  <c r="H64" i="2"/>
  <c r="R64" i="2"/>
  <c r="AC64" i="2"/>
  <c r="AG64" i="2"/>
  <c r="K64" i="2"/>
  <c r="AD64" i="2"/>
  <c r="AH64" i="2"/>
  <c r="H56" i="2"/>
  <c r="L56" i="2"/>
  <c r="Z56" i="2"/>
  <c r="AI56" i="2"/>
  <c r="AD56" i="2"/>
  <c r="AE56" i="2"/>
  <c r="K48" i="2"/>
  <c r="AD48" i="2"/>
  <c r="AH48" i="2"/>
  <c r="L48" i="2"/>
  <c r="Z48" i="2"/>
  <c r="AE48" i="2"/>
  <c r="AI48" i="2"/>
  <c r="F48" i="2"/>
  <c r="O48" i="2"/>
  <c r="V48" i="2"/>
  <c r="AF48" i="2"/>
  <c r="AJ48" i="2"/>
  <c r="B44" i="2"/>
  <c r="AD44" i="2"/>
  <c r="B36" i="2"/>
  <c r="H36" i="2"/>
  <c r="R36" i="2"/>
  <c r="AC36" i="2"/>
  <c r="AG36" i="2"/>
  <c r="K36" i="2"/>
  <c r="AD36" i="2"/>
  <c r="AH36" i="2"/>
  <c r="AA36" i="2"/>
  <c r="W36" i="2"/>
  <c r="L36" i="2"/>
  <c r="Z36" i="2"/>
  <c r="AE36" i="2"/>
  <c r="AI36" i="2"/>
  <c r="Z28" i="2"/>
  <c r="AE28" i="2"/>
  <c r="H20" i="2"/>
  <c r="R20" i="2"/>
  <c r="AC20" i="2"/>
  <c r="AG20" i="2"/>
  <c r="W20" i="2"/>
  <c r="K20" i="2"/>
  <c r="AD20" i="2"/>
  <c r="AH20" i="2"/>
  <c r="AA20" i="2"/>
  <c r="L20" i="2"/>
  <c r="Z20" i="2"/>
  <c r="AE20" i="2"/>
  <c r="AI20" i="2"/>
  <c r="W12" i="2"/>
  <c r="L12" i="2"/>
  <c r="Z12" i="2"/>
  <c r="AE12" i="2"/>
  <c r="AI12" i="2"/>
  <c r="AA12" i="2"/>
  <c r="F12" i="2"/>
  <c r="H12" i="2" s="1"/>
  <c r="O12" i="2"/>
  <c r="V12" i="2"/>
  <c r="AF12" i="2"/>
  <c r="AJ12" i="2"/>
  <c r="B12" i="2"/>
  <c r="A12" i="2" s="1"/>
  <c r="AI21" i="3" s="1"/>
  <c r="R12" i="2"/>
  <c r="AC12" i="2"/>
  <c r="AG12" i="2"/>
  <c r="O4" i="2"/>
  <c r="AJ4" i="2"/>
  <c r="V4" i="2"/>
  <c r="F4" i="2"/>
  <c r="H4" i="2" s="1"/>
  <c r="F2" i="2"/>
  <c r="H2" i="2" s="1"/>
  <c r="AC2" i="2"/>
  <c r="Z2" i="2"/>
  <c r="AH2" i="2"/>
  <c r="AH88" i="2"/>
  <c r="AF84" i="2"/>
  <c r="V84" i="2"/>
  <c r="F84" i="2"/>
  <c r="AJ80" i="2"/>
  <c r="O80" i="2"/>
  <c r="AF76" i="2"/>
  <c r="V76" i="2"/>
  <c r="AD72" i="2"/>
  <c r="Z64" i="2"/>
  <c r="K56" i="2"/>
  <c r="R48" i="2"/>
  <c r="AH44" i="2"/>
  <c r="V36" i="2"/>
  <c r="L28" i="2"/>
  <c r="AA84" i="2"/>
  <c r="K84" i="2"/>
  <c r="AD84" i="2"/>
  <c r="AH84" i="2"/>
  <c r="W84" i="2"/>
  <c r="L84" i="2"/>
  <c r="Z84" i="2"/>
  <c r="AE84" i="2"/>
  <c r="AI84" i="2"/>
  <c r="K76" i="2"/>
  <c r="AD76" i="2"/>
  <c r="AH76" i="2"/>
  <c r="L76" i="2"/>
  <c r="Z76" i="2"/>
  <c r="AE76" i="2"/>
  <c r="AI76" i="2"/>
  <c r="B76" i="2"/>
  <c r="W68" i="2"/>
  <c r="F68" i="2"/>
  <c r="O68" i="2"/>
  <c r="V68" i="2"/>
  <c r="AF68" i="2"/>
  <c r="AJ68" i="2"/>
  <c r="H68" i="2"/>
  <c r="R68" i="2"/>
  <c r="AC68" i="2"/>
  <c r="AG68" i="2"/>
  <c r="B68" i="2"/>
  <c r="AA68" i="2"/>
  <c r="K68" i="2"/>
  <c r="AD68" i="2"/>
  <c r="AH68" i="2"/>
  <c r="AA60" i="2"/>
  <c r="F60" i="2"/>
  <c r="O60" i="2"/>
  <c r="V60" i="2"/>
  <c r="AF60" i="2"/>
  <c r="AJ60" i="2"/>
  <c r="B60" i="2"/>
  <c r="H60" i="2"/>
  <c r="R60" i="2"/>
  <c r="AC60" i="2"/>
  <c r="AG60" i="2"/>
  <c r="K60" i="2"/>
  <c r="AD60" i="2"/>
  <c r="AH60" i="2"/>
  <c r="K52" i="2"/>
  <c r="AD52" i="2"/>
  <c r="AH52" i="2"/>
  <c r="B52" i="2"/>
  <c r="L52" i="2"/>
  <c r="Z52" i="2"/>
  <c r="AE52" i="2"/>
  <c r="AI52" i="2"/>
  <c r="F52" i="2"/>
  <c r="O52" i="2"/>
  <c r="V52" i="2"/>
  <c r="AF52" i="2"/>
  <c r="AJ52" i="2"/>
  <c r="Z40" i="2"/>
  <c r="AC40" i="2"/>
  <c r="H40" i="2"/>
  <c r="AG40" i="2"/>
  <c r="R32" i="2"/>
  <c r="AC32" i="2"/>
  <c r="V24" i="2"/>
  <c r="F24" i="2"/>
  <c r="F16" i="2"/>
  <c r="AG16" i="2"/>
  <c r="R16" i="2"/>
  <c r="AE2" i="2"/>
  <c r="R2" i="2"/>
  <c r="AI2" i="2"/>
  <c r="AE88" i="2"/>
  <c r="K88" i="2"/>
  <c r="AC84" i="2"/>
  <c r="R84" i="2"/>
  <c r="AG80" i="2"/>
  <c r="H80" i="2"/>
  <c r="AC76" i="2"/>
  <c r="R76" i="2"/>
  <c r="AG52" i="2"/>
  <c r="H52" i="2"/>
  <c r="AG48" i="2"/>
  <c r="H48" i="2"/>
  <c r="K44" i="2"/>
  <c r="AH40" i="2"/>
  <c r="AJ36" i="2"/>
  <c r="O36" i="2"/>
  <c r="V20" i="2"/>
  <c r="AH12" i="2"/>
  <c r="AF4" i="2"/>
  <c r="K12" i="2"/>
  <c r="W52" i="2"/>
  <c r="B28" i="2"/>
  <c r="B20" i="2"/>
  <c r="F85" i="2"/>
  <c r="N5" i="7"/>
  <c r="N4" i="7"/>
  <c r="O5" i="7"/>
  <c r="AA86" i="2"/>
  <c r="B86" i="2"/>
  <c r="B79" i="2"/>
  <c r="W79" i="2"/>
  <c r="B54" i="2"/>
  <c r="AA54" i="2"/>
  <c r="B47" i="2"/>
  <c r="H47" i="2"/>
  <c r="R47" i="2"/>
  <c r="W47" i="2"/>
  <c r="AA47" i="2"/>
  <c r="F47" i="2"/>
  <c r="O47" i="2"/>
  <c r="AH86" i="2"/>
  <c r="AD86" i="2"/>
  <c r="K86" i="2"/>
  <c r="AH79" i="2"/>
  <c r="AD79" i="2"/>
  <c r="K79" i="2"/>
  <c r="AH54" i="2"/>
  <c r="AD54" i="2"/>
  <c r="K54" i="2"/>
  <c r="AH47" i="2"/>
  <c r="AD47" i="2"/>
  <c r="L47" i="2"/>
  <c r="AA79" i="2"/>
  <c r="W2" i="2"/>
  <c r="B2" i="2"/>
  <c r="A2" i="2" s="1"/>
  <c r="K2" i="2"/>
  <c r="Q2" i="2" s="1"/>
  <c r="W89" i="2"/>
  <c r="B89" i="2"/>
  <c r="W60" i="2"/>
  <c r="W57" i="2"/>
  <c r="B57" i="2"/>
  <c r="AA57" i="2"/>
  <c r="L22" i="2"/>
  <c r="Z22" i="2"/>
  <c r="AE22" i="2"/>
  <c r="AI22" i="2"/>
  <c r="B22" i="2"/>
  <c r="F22" i="2"/>
  <c r="O22" i="2"/>
  <c r="V22" i="2"/>
  <c r="AF22" i="2"/>
  <c r="AJ22" i="2"/>
  <c r="K22" i="2"/>
  <c r="AD22" i="2"/>
  <c r="AH22" i="2"/>
  <c r="B15" i="2"/>
  <c r="A15" i="2" s="1"/>
  <c r="AI24" i="3" s="1"/>
  <c r="AA15" i="2"/>
  <c r="K15" i="2"/>
  <c r="W15" i="2"/>
  <c r="F15" i="2"/>
  <c r="H15" i="2" s="1"/>
  <c r="AI15" i="2"/>
  <c r="B11" i="2"/>
  <c r="A11" i="2" s="1"/>
  <c r="AI20" i="3" s="1"/>
  <c r="AA11" i="2"/>
  <c r="AG86" i="2"/>
  <c r="AC86" i="2"/>
  <c r="R86" i="2"/>
  <c r="H86" i="2"/>
  <c r="AG79" i="2"/>
  <c r="AC79" i="2"/>
  <c r="R79" i="2"/>
  <c r="H79" i="2"/>
  <c r="AG54" i="2"/>
  <c r="AC54" i="2"/>
  <c r="R54" i="2"/>
  <c r="H54" i="2"/>
  <c r="AG47" i="2"/>
  <c r="AC47" i="2"/>
  <c r="V47" i="2"/>
  <c r="K47" i="2"/>
  <c r="W86" i="2"/>
  <c r="B70" i="2"/>
  <c r="B63" i="2"/>
  <c r="AA63" i="2"/>
  <c r="W63" i="2"/>
  <c r="L38" i="2"/>
  <c r="Z38" i="2"/>
  <c r="AE38" i="2"/>
  <c r="AI38" i="2"/>
  <c r="B38" i="2"/>
  <c r="F38" i="2"/>
  <c r="O38" i="2"/>
  <c r="V38" i="2"/>
  <c r="AF38" i="2"/>
  <c r="AJ38" i="2"/>
  <c r="AA38" i="2"/>
  <c r="K38" i="2"/>
  <c r="AD38" i="2"/>
  <c r="AH38" i="2"/>
  <c r="B31" i="2"/>
  <c r="L31" i="2"/>
  <c r="AC31" i="2"/>
  <c r="AG31" i="2"/>
  <c r="W31" i="2"/>
  <c r="R31" i="2"/>
  <c r="AD31" i="2"/>
  <c r="AH31" i="2"/>
  <c r="H31" i="2"/>
  <c r="V31" i="2"/>
  <c r="AF31" i="2"/>
  <c r="AJ31" i="2"/>
  <c r="H28" i="2"/>
  <c r="R28" i="2"/>
  <c r="AC28" i="2"/>
  <c r="AG28" i="2"/>
  <c r="K28" i="2"/>
  <c r="AD28" i="2"/>
  <c r="AH28" i="2"/>
  <c r="AA28" i="2"/>
  <c r="W28" i="2"/>
  <c r="F28" i="2"/>
  <c r="O28" i="2"/>
  <c r="V28" i="2"/>
  <c r="AF28" i="2"/>
  <c r="AJ28" i="2"/>
  <c r="AA25" i="2"/>
  <c r="W25" i="2"/>
  <c r="L25" i="2"/>
  <c r="AH25" i="2"/>
  <c r="R25" i="2"/>
  <c r="B25" i="2"/>
  <c r="AD25" i="2"/>
  <c r="AJ86" i="2"/>
  <c r="AF86" i="2"/>
  <c r="V86" i="2"/>
  <c r="O86" i="2"/>
  <c r="F86" i="2"/>
  <c r="AJ79" i="2"/>
  <c r="AF79" i="2"/>
  <c r="V79" i="2"/>
  <c r="O79" i="2"/>
  <c r="F79" i="2"/>
  <c r="AJ54" i="2"/>
  <c r="AF54" i="2"/>
  <c r="V54" i="2"/>
  <c r="O54" i="2"/>
  <c r="F54" i="2"/>
  <c r="AJ47" i="2"/>
  <c r="AF47" i="2"/>
  <c r="AA76" i="2"/>
  <c r="W76" i="2"/>
  <c r="AA73" i="2"/>
  <c r="W73" i="2"/>
  <c r="B73" i="2"/>
  <c r="AA44" i="2"/>
  <c r="F44" i="2"/>
  <c r="O44" i="2"/>
  <c r="V44" i="2"/>
  <c r="AF44" i="2"/>
  <c r="AJ44" i="2"/>
  <c r="H44" i="2"/>
  <c r="R44" i="2"/>
  <c r="AC44" i="2"/>
  <c r="AG44" i="2"/>
  <c r="W44" i="2"/>
  <c r="L44" i="2"/>
  <c r="Z44" i="2"/>
  <c r="AE44" i="2"/>
  <c r="AI44" i="2"/>
  <c r="W41" i="2"/>
  <c r="L41" i="2"/>
  <c r="Z41" i="2"/>
  <c r="AE41" i="2"/>
  <c r="AI41" i="2"/>
  <c r="AA41" i="2"/>
  <c r="F41" i="2"/>
  <c r="O41" i="2"/>
  <c r="V41" i="2"/>
  <c r="AF41" i="2"/>
  <c r="AJ41" i="2"/>
  <c r="B41" i="2"/>
  <c r="K41" i="2"/>
  <c r="AD41" i="2"/>
  <c r="AH41" i="2"/>
  <c r="AG4" i="2"/>
  <c r="AC4" i="2"/>
  <c r="R4" i="2"/>
  <c r="AA4" i="2"/>
  <c r="AI4" i="2"/>
  <c r="AE4" i="2"/>
  <c r="Z4" i="2"/>
  <c r="L4" i="2"/>
  <c r="W4" i="2"/>
  <c r="AH4" i="2"/>
  <c r="AD4" i="2"/>
  <c r="B4" i="2"/>
  <c r="K4" i="2"/>
  <c r="AI13" i="3" s="1"/>
  <c r="W8" i="2"/>
  <c r="Z8" i="2"/>
  <c r="AG8" i="2"/>
  <c r="B8" i="2"/>
  <c r="A8" i="2" s="1"/>
  <c r="AI17" i="3" s="1"/>
  <c r="L8" i="2"/>
  <c r="V8" i="2"/>
  <c r="AJ8" i="2"/>
  <c r="K8" i="2"/>
  <c r="AA8" i="2"/>
  <c r="F8" i="2"/>
  <c r="O8" i="2"/>
  <c r="AC8" i="2"/>
  <c r="H8" i="2"/>
  <c r="AF8" i="2"/>
  <c r="AD8" i="2"/>
  <c r="AI8" i="2"/>
  <c r="R8" i="2"/>
  <c r="AE8" i="2"/>
  <c r="W88" i="2"/>
  <c r="B88" i="2"/>
  <c r="AA88" i="2"/>
  <c r="W69" i="2"/>
  <c r="B69" i="2"/>
  <c r="W53" i="2"/>
  <c r="B53" i="2"/>
  <c r="H37" i="2"/>
  <c r="R37" i="2"/>
  <c r="AC37" i="2"/>
  <c r="AG37" i="2"/>
  <c r="W37" i="2"/>
  <c r="K37" i="2"/>
  <c r="AD37" i="2"/>
  <c r="AH37" i="2"/>
  <c r="B37" i="2"/>
  <c r="L37" i="2"/>
  <c r="Z37" i="2"/>
  <c r="AE37" i="2"/>
  <c r="AI37" i="2"/>
  <c r="W21" i="2"/>
  <c r="AF21" i="2"/>
  <c r="B21" i="2"/>
  <c r="O21" i="2"/>
  <c r="AJ21" i="2"/>
  <c r="H21" i="2"/>
  <c r="AD21" i="2"/>
  <c r="AG88" i="2"/>
  <c r="AJ85" i="2"/>
  <c r="AF85" i="2"/>
  <c r="V85" i="2"/>
  <c r="O85" i="2"/>
  <c r="AG72" i="2"/>
  <c r="R72" i="2"/>
  <c r="H72" i="2"/>
  <c r="AJ69" i="2"/>
  <c r="AG56" i="2"/>
  <c r="AC56" i="2"/>
  <c r="R56" i="2"/>
  <c r="AJ53" i="2"/>
  <c r="AF53" i="2"/>
  <c r="V53" i="2"/>
  <c r="O53" i="2"/>
  <c r="F53" i="2"/>
  <c r="AE40" i="2"/>
  <c r="AA69" i="2"/>
  <c r="AA37" i="2"/>
  <c r="W13" i="2"/>
  <c r="B13" i="2"/>
  <c r="A13" i="2" s="1"/>
  <c r="AI22" i="3" s="1"/>
  <c r="W85" i="2"/>
  <c r="B85" i="2"/>
  <c r="W72" i="2"/>
  <c r="B72" i="2"/>
  <c r="AA72" i="2"/>
  <c r="W56" i="2"/>
  <c r="B56" i="2"/>
  <c r="AA56" i="2"/>
  <c r="W40" i="2"/>
  <c r="K40" i="2"/>
  <c r="B40" i="2"/>
  <c r="L40" i="2"/>
  <c r="AA40" i="2"/>
  <c r="F40" i="2"/>
  <c r="O40" i="2"/>
  <c r="V40" i="2"/>
  <c r="AF40" i="2"/>
  <c r="AJ40" i="2"/>
  <c r="W24" i="2"/>
  <c r="H24" i="2"/>
  <c r="R24" i="2"/>
  <c r="AC24" i="2"/>
  <c r="AG24" i="2"/>
  <c r="B24" i="2"/>
  <c r="K24" i="2"/>
  <c r="AD24" i="2"/>
  <c r="AH24" i="2"/>
  <c r="AA24" i="2"/>
  <c r="L24" i="2"/>
  <c r="Z24" i="2"/>
  <c r="AE24" i="2"/>
  <c r="AI24" i="2"/>
  <c r="L21" i="2"/>
  <c r="AC88" i="2"/>
  <c r="R88" i="2"/>
  <c r="H88" i="2"/>
  <c r="AC72" i="2"/>
  <c r="AF69" i="2"/>
  <c r="V69" i="2"/>
  <c r="O69" i="2"/>
  <c r="F69" i="2"/>
  <c r="AI21" i="2"/>
  <c r="Z21" i="2"/>
  <c r="F21" i="2"/>
  <c r="AJ88" i="2"/>
  <c r="AF88" i="2"/>
  <c r="V88" i="2"/>
  <c r="O88" i="2"/>
  <c r="F88" i="2"/>
  <c r="AI85" i="2"/>
  <c r="AE85" i="2"/>
  <c r="Z85" i="2"/>
  <c r="L85" i="2"/>
  <c r="AJ72" i="2"/>
  <c r="AF72" i="2"/>
  <c r="V72" i="2"/>
  <c r="O72" i="2"/>
  <c r="F72" i="2"/>
  <c r="AI69" i="2"/>
  <c r="AE69" i="2"/>
  <c r="Z69" i="2"/>
  <c r="L69" i="2"/>
  <c r="AJ56" i="2"/>
  <c r="AF56" i="2"/>
  <c r="V56" i="2"/>
  <c r="O56" i="2"/>
  <c r="F56" i="2"/>
  <c r="AI53" i="2"/>
  <c r="AE53" i="2"/>
  <c r="Z53" i="2"/>
  <c r="L53" i="2"/>
  <c r="AI40" i="2"/>
  <c r="AD40" i="2"/>
  <c r="V37" i="2"/>
  <c r="AJ24" i="2"/>
  <c r="O24" i="2"/>
  <c r="AA13" i="2"/>
  <c r="K13" i="2"/>
  <c r="W80" i="2"/>
  <c r="B80" i="2"/>
  <c r="AA80" i="2"/>
  <c r="W77" i="2"/>
  <c r="B77" i="2"/>
  <c r="W64" i="2"/>
  <c r="B64" i="2"/>
  <c r="AA64" i="2"/>
  <c r="W61" i="2"/>
  <c r="B61" i="2"/>
  <c r="W48" i="2"/>
  <c r="B48" i="2"/>
  <c r="AA48" i="2"/>
  <c r="W45" i="2"/>
  <c r="B45" i="2"/>
  <c r="W32" i="2"/>
  <c r="K32" i="2"/>
  <c r="AD32" i="2"/>
  <c r="AH32" i="2"/>
  <c r="B32" i="2"/>
  <c r="L32" i="2"/>
  <c r="Z32" i="2"/>
  <c r="AE32" i="2"/>
  <c r="AI32" i="2"/>
  <c r="AA32" i="2"/>
  <c r="F32" i="2"/>
  <c r="O32" i="2"/>
  <c r="V32" i="2"/>
  <c r="AF32" i="2"/>
  <c r="AJ32" i="2"/>
  <c r="H29" i="2"/>
  <c r="W29" i="2"/>
  <c r="O29" i="2"/>
  <c r="AF29" i="2"/>
  <c r="B29" i="2"/>
  <c r="AJ29" i="2"/>
  <c r="W16" i="2"/>
  <c r="H16" i="2"/>
  <c r="AD16" i="2"/>
  <c r="AH16" i="2"/>
  <c r="B16" i="2"/>
  <c r="A16" i="2" s="1"/>
  <c r="AI25" i="3" s="1"/>
  <c r="L16" i="2"/>
  <c r="Z16" i="2"/>
  <c r="AE16" i="2"/>
  <c r="AI16" i="2"/>
  <c r="K16" i="2"/>
  <c r="AA16" i="2"/>
  <c r="O16" i="2"/>
  <c r="V16" i="2"/>
  <c r="AF16" i="2"/>
  <c r="AJ16" i="2"/>
  <c r="AI14" i="3"/>
  <c r="W5" i="2"/>
  <c r="B5" i="2"/>
  <c r="A5" i="2" s="1"/>
  <c r="AO14" i="3" s="1"/>
  <c r="T2" i="2" l="1"/>
  <c r="A3" i="2"/>
  <c r="AO12" i="3" s="1"/>
  <c r="A4" i="2"/>
  <c r="AO13" i="3" s="1"/>
  <c r="C11" i="5"/>
  <c r="A5" i="19" s="1"/>
  <c r="AO11" i="3"/>
  <c r="AI11" i="3"/>
  <c r="C10" i="5"/>
  <c r="A4" i="19" s="1"/>
  <c r="E9" i="5"/>
  <c r="A3" i="19"/>
  <c r="F14" i="5"/>
  <c r="X14" i="5"/>
  <c r="U9" i="5"/>
  <c r="A21" i="19" s="1"/>
  <c r="B21" i="19" s="1"/>
  <c r="U10" i="5"/>
  <c r="A22" i="19" s="1"/>
  <c r="B22" i="19" s="1"/>
  <c r="U11" i="5"/>
  <c r="A23" i="19" s="1"/>
  <c r="B23" i="19" s="1"/>
  <c r="U12" i="5"/>
  <c r="A24" i="19" s="1"/>
  <c r="B24" i="19" s="1"/>
  <c r="U8" i="5"/>
  <c r="A20" i="19" s="1"/>
  <c r="B20" i="19" s="1"/>
  <c r="U13" i="5"/>
  <c r="A25" i="19" s="1"/>
  <c r="B25" i="19" s="1"/>
  <c r="L14" i="5"/>
  <c r="I11" i="5"/>
  <c r="A11" i="19" s="1"/>
  <c r="B11" i="19" s="1"/>
  <c r="I13" i="5"/>
  <c r="A13" i="19" s="1"/>
  <c r="B13" i="19" s="1"/>
  <c r="I10" i="5"/>
  <c r="A10" i="19" s="1"/>
  <c r="B10" i="19" s="1"/>
  <c r="I12" i="5"/>
  <c r="A12" i="19" s="1"/>
  <c r="B12" i="19" s="1"/>
  <c r="I9" i="5"/>
  <c r="A9" i="19" s="1"/>
  <c r="B9" i="19" s="1"/>
  <c r="I8" i="5"/>
  <c r="A8" i="19" s="1"/>
  <c r="B8" i="19" s="1"/>
  <c r="C8" i="5"/>
  <c r="A2" i="19" s="1"/>
  <c r="C13" i="5"/>
  <c r="A7" i="19" s="1"/>
  <c r="C12" i="5"/>
  <c r="A6" i="19" s="1"/>
  <c r="R14" i="5"/>
  <c r="O10" i="5"/>
  <c r="A16" i="19" s="1"/>
  <c r="B16" i="19" s="1"/>
  <c r="O8" i="5"/>
  <c r="A14" i="19" s="1"/>
  <c r="B14" i="19" s="1"/>
  <c r="O12" i="5"/>
  <c r="A18" i="19" s="1"/>
  <c r="B18" i="19" s="1"/>
  <c r="O9" i="5"/>
  <c r="A15" i="19" s="1"/>
  <c r="B15" i="19" s="1"/>
  <c r="O11" i="5"/>
  <c r="A17" i="19" s="1"/>
  <c r="B17" i="19" s="1"/>
  <c r="O13" i="5"/>
  <c r="A19" i="19" s="1"/>
  <c r="B19" i="19" s="1"/>
  <c r="O6" i="7"/>
  <c r="N7" i="7" s="1"/>
  <c r="N6" i="7"/>
  <c r="D9" i="5"/>
  <c r="D2" i="19" l="1"/>
  <c r="C2" i="19"/>
  <c r="C5" i="19"/>
  <c r="D5" i="19"/>
  <c r="C6" i="19"/>
  <c r="D6" i="19"/>
  <c r="D4" i="19"/>
  <c r="C4" i="19"/>
  <c r="C7" i="19"/>
  <c r="D7" i="19"/>
  <c r="D3" i="19"/>
  <c r="C3" i="19"/>
  <c r="J5" i="19"/>
  <c r="D11" i="5"/>
  <c r="L5" i="19"/>
  <c r="M5" i="19"/>
  <c r="E10" i="5"/>
  <c r="D10" i="5"/>
  <c r="K5" i="19"/>
  <c r="I5" i="19"/>
  <c r="E11" i="5"/>
  <c r="H5" i="19" s="1"/>
  <c r="B5" i="19"/>
  <c r="B6" i="19"/>
  <c r="B4" i="19"/>
  <c r="B7" i="19"/>
  <c r="B2" i="19"/>
  <c r="B3" i="19"/>
  <c r="I102" i="3"/>
  <c r="C9" i="17" s="1"/>
  <c r="Q8" i="5"/>
  <c r="P8" i="5"/>
  <c r="K12" i="5"/>
  <c r="J12" i="5"/>
  <c r="V11" i="5"/>
  <c r="W11" i="5"/>
  <c r="P11" i="5"/>
  <c r="Q11" i="5"/>
  <c r="Q10" i="5"/>
  <c r="P10" i="5"/>
  <c r="D8" i="5"/>
  <c r="E8" i="5"/>
  <c r="K10" i="5"/>
  <c r="J10" i="5"/>
  <c r="V13" i="5"/>
  <c r="W13" i="5"/>
  <c r="W10" i="5"/>
  <c r="V10" i="5"/>
  <c r="P13" i="5"/>
  <c r="Q13" i="5"/>
  <c r="Q9" i="5"/>
  <c r="P9" i="5"/>
  <c r="K8" i="5"/>
  <c r="J8" i="5"/>
  <c r="J13" i="5"/>
  <c r="K13" i="5"/>
  <c r="V8" i="5"/>
  <c r="W8" i="5"/>
  <c r="W9" i="5"/>
  <c r="V9" i="5"/>
  <c r="D13" i="5"/>
  <c r="E13" i="5"/>
  <c r="Q12" i="5"/>
  <c r="P12" i="5"/>
  <c r="E12" i="5"/>
  <c r="D12" i="5"/>
  <c r="J9" i="5"/>
  <c r="K9" i="5"/>
  <c r="K11" i="5"/>
  <c r="J11" i="5"/>
  <c r="V12" i="5"/>
  <c r="W12" i="5"/>
  <c r="O7" i="7"/>
  <c r="N8" i="7" s="1"/>
  <c r="L3" i="19"/>
  <c r="I3" i="19"/>
  <c r="M3" i="19"/>
  <c r="H3" i="19"/>
  <c r="J3" i="19"/>
  <c r="K3" i="19"/>
  <c r="I4" i="19"/>
  <c r="K4" i="19"/>
  <c r="M4" i="19"/>
  <c r="L4" i="19"/>
  <c r="J4" i="19"/>
  <c r="H4" i="19"/>
  <c r="G11" i="17" l="1"/>
  <c r="J18" i="19"/>
  <c r="M18" i="19"/>
  <c r="I18" i="19"/>
  <c r="D18" i="19"/>
  <c r="L18" i="19"/>
  <c r="C18" i="19"/>
  <c r="K18" i="19"/>
  <c r="H18" i="19"/>
  <c r="M10" i="19"/>
  <c r="D10" i="19"/>
  <c r="H10" i="19"/>
  <c r="I10" i="19"/>
  <c r="J10" i="19"/>
  <c r="L10" i="19"/>
  <c r="C10" i="19"/>
  <c r="K10" i="19"/>
  <c r="L11" i="19"/>
  <c r="K11" i="19"/>
  <c r="I11" i="19"/>
  <c r="H11" i="19"/>
  <c r="J11" i="19"/>
  <c r="D11" i="19"/>
  <c r="C11" i="19"/>
  <c r="M11" i="19"/>
  <c r="C21" i="19"/>
  <c r="H21" i="19"/>
  <c r="L21" i="19"/>
  <c r="K21" i="19"/>
  <c r="J21" i="19"/>
  <c r="D21" i="19"/>
  <c r="M21" i="19"/>
  <c r="I21" i="19"/>
  <c r="K13" i="19"/>
  <c r="H13" i="19"/>
  <c r="I13" i="19"/>
  <c r="M13" i="19"/>
  <c r="C13" i="19"/>
  <c r="D13" i="19"/>
  <c r="J13" i="19"/>
  <c r="L13" i="19"/>
  <c r="C15" i="19"/>
  <c r="L15" i="19"/>
  <c r="D15" i="19"/>
  <c r="K15" i="19"/>
  <c r="M15" i="19"/>
  <c r="J15" i="19"/>
  <c r="I15" i="19"/>
  <c r="H15" i="19"/>
  <c r="D22" i="19"/>
  <c r="C22" i="19"/>
  <c r="H22" i="19"/>
  <c r="I22" i="19"/>
  <c r="M22" i="19"/>
  <c r="K22" i="19"/>
  <c r="J22" i="19"/>
  <c r="L22" i="19"/>
  <c r="H25" i="19"/>
  <c r="D25" i="19"/>
  <c r="L25" i="19"/>
  <c r="M25" i="19"/>
  <c r="K25" i="19"/>
  <c r="C25" i="19"/>
  <c r="J25" i="19"/>
  <c r="I25" i="19"/>
  <c r="I16" i="19"/>
  <c r="M16" i="19"/>
  <c r="C16" i="19"/>
  <c r="L16" i="19"/>
  <c r="J16" i="19"/>
  <c r="D16" i="19"/>
  <c r="H16" i="19"/>
  <c r="K16" i="19"/>
  <c r="M23" i="19"/>
  <c r="J23" i="19"/>
  <c r="I23" i="19"/>
  <c r="C23" i="19"/>
  <c r="K23" i="19"/>
  <c r="D23" i="19"/>
  <c r="H23" i="19"/>
  <c r="L23" i="19"/>
  <c r="L14" i="19"/>
  <c r="J14" i="19"/>
  <c r="H14" i="19"/>
  <c r="C14" i="19"/>
  <c r="I14" i="19"/>
  <c r="M14" i="19"/>
  <c r="D14" i="19"/>
  <c r="K14" i="19"/>
  <c r="C19" i="19"/>
  <c r="K19" i="19"/>
  <c r="L19" i="19"/>
  <c r="M19" i="19"/>
  <c r="J19" i="19"/>
  <c r="H19" i="19"/>
  <c r="D19" i="19"/>
  <c r="I19" i="19"/>
  <c r="I2" i="19"/>
  <c r="M2" i="19"/>
  <c r="K2" i="19"/>
  <c r="J2" i="19"/>
  <c r="H2" i="19"/>
  <c r="L2" i="19"/>
  <c r="J24" i="19"/>
  <c r="C24" i="19"/>
  <c r="D24" i="19"/>
  <c r="K24" i="19"/>
  <c r="H24" i="19"/>
  <c r="M24" i="19"/>
  <c r="I24" i="19"/>
  <c r="L24" i="19"/>
  <c r="M9" i="19"/>
  <c r="D9" i="19"/>
  <c r="K9" i="19"/>
  <c r="J9" i="19"/>
  <c r="C9" i="19"/>
  <c r="H9" i="19"/>
  <c r="I9" i="19"/>
  <c r="L9" i="19"/>
  <c r="J7" i="19"/>
  <c r="M7" i="19"/>
  <c r="H7" i="19"/>
  <c r="I7" i="19"/>
  <c r="L7" i="19"/>
  <c r="K7" i="19"/>
  <c r="L8" i="19"/>
  <c r="D8" i="19"/>
  <c r="C8" i="19"/>
  <c r="H8" i="19"/>
  <c r="J8" i="19"/>
  <c r="M8" i="19"/>
  <c r="I8" i="19"/>
  <c r="K8" i="19"/>
  <c r="K17" i="19"/>
  <c r="I17" i="19"/>
  <c r="L17" i="19"/>
  <c r="D17" i="19"/>
  <c r="M17" i="19"/>
  <c r="H17" i="19"/>
  <c r="C17" i="19"/>
  <c r="J17" i="19"/>
  <c r="I6" i="19"/>
  <c r="K6" i="19"/>
  <c r="H6" i="19"/>
  <c r="J6" i="19"/>
  <c r="M6" i="19"/>
  <c r="L6" i="19"/>
  <c r="K20" i="19"/>
  <c r="C20" i="19"/>
  <c r="J20" i="19"/>
  <c r="D20" i="19"/>
  <c r="M20" i="19"/>
  <c r="H20" i="19"/>
  <c r="L20" i="19"/>
  <c r="I20" i="19"/>
  <c r="H12" i="19"/>
  <c r="J12" i="19"/>
  <c r="D12" i="19"/>
  <c r="L12" i="19"/>
  <c r="K12" i="19"/>
  <c r="C12" i="19"/>
  <c r="I12" i="19"/>
  <c r="M12" i="19"/>
  <c r="O8" i="7"/>
  <c r="N9" i="7" s="1"/>
  <c r="O9" i="7" l="1"/>
  <c r="N10" i="7" s="1"/>
  <c r="O10" i="7" l="1"/>
  <c r="N11" i="7" s="1"/>
  <c r="O11" i="7" l="1"/>
  <c r="N12" i="7" s="1"/>
  <c r="O12" i="7" l="1"/>
  <c r="N13" i="7" s="1"/>
  <c r="O13" i="7" l="1"/>
  <c r="N14" i="7" s="1"/>
  <c r="O14" i="7" l="1"/>
  <c r="N15" i="7" s="1"/>
  <c r="O15" i="7" l="1"/>
  <c r="N16" i="7" s="1"/>
  <c r="O16" i="7" l="1"/>
  <c r="N17" i="7" s="1"/>
  <c r="O17" i="7" l="1"/>
  <c r="N18" i="7" s="1"/>
  <c r="O18" i="7" l="1"/>
  <c r="N19" i="7" s="1"/>
  <c r="O19" i="7" l="1"/>
  <c r="N20" i="7" s="1"/>
  <c r="O20" i="7" l="1"/>
  <c r="N21" i="7" s="1"/>
  <c r="O21" i="7" l="1"/>
  <c r="N22" i="7" s="1"/>
  <c r="O22" i="7" l="1"/>
  <c r="N23" i="7" s="1"/>
  <c r="O23" i="7" l="1"/>
  <c r="N24" i="7" s="1"/>
  <c r="O24" i="7" l="1"/>
  <c r="N25" i="7" s="1"/>
  <c r="O25" i="7" l="1"/>
  <c r="N26" i="7" s="1"/>
  <c r="O26" i="7" l="1"/>
  <c r="N27" i="7" s="1"/>
  <c r="O27" i="7" l="1"/>
  <c r="N28" i="7" s="1"/>
  <c r="O28" i="7" l="1"/>
  <c r="N29" i="7" s="1"/>
  <c r="O29" i="7" l="1"/>
  <c r="N30" i="7" s="1"/>
  <c r="O30" i="7" l="1"/>
  <c r="N31" i="7" s="1"/>
  <c r="O31" i="7" l="1"/>
  <c r="N32" i="7" s="1"/>
  <c r="O32" i="7" l="1"/>
  <c r="N33" i="7" s="1"/>
  <c r="O33" i="7" l="1"/>
  <c r="N34" i="7" s="1"/>
  <c r="O34" i="7" l="1"/>
  <c r="N35" i="7" s="1"/>
  <c r="O35" i="7" l="1"/>
  <c r="N36" i="7" s="1"/>
  <c r="O36" i="7" l="1"/>
  <c r="N37" i="7" s="1"/>
  <c r="O37" i="7" l="1"/>
  <c r="N38" i="7" s="1"/>
  <c r="O38" i="7" l="1"/>
  <c r="N39" i="7" s="1"/>
  <c r="O39" i="7" l="1"/>
  <c r="N40" i="7" s="1"/>
  <c r="O40" i="7" l="1"/>
  <c r="N41" i="7" s="1"/>
  <c r="O41" i="7" l="1"/>
  <c r="N42" i="7" s="1"/>
  <c r="O42" i="7" l="1"/>
  <c r="N43" i="7" s="1"/>
  <c r="O43" i="7" l="1"/>
  <c r="N44" i="7" s="1"/>
  <c r="O44" i="7" l="1"/>
  <c r="N45" i="7" s="1"/>
  <c r="O45" i="7" l="1"/>
  <c r="N46" i="7" s="1"/>
  <c r="O46" i="7" l="1"/>
  <c r="N47" i="7" s="1"/>
  <c r="O47" i="7" l="1"/>
  <c r="N48" i="7" s="1"/>
  <c r="O48" i="7" l="1"/>
  <c r="N49" i="7" s="1"/>
  <c r="O49" i="7" l="1"/>
  <c r="N50" i="7" s="1"/>
  <c r="O50" i="7" l="1"/>
  <c r="N51" i="7" s="1"/>
  <c r="O51" i="7" l="1"/>
  <c r="N52" i="7" s="1"/>
  <c r="O52" i="7" l="1"/>
  <c r="N53" i="7" s="1"/>
  <c r="O53" i="7" l="1"/>
  <c r="N54" i="7" s="1"/>
  <c r="O54" i="7" l="1"/>
  <c r="N55" i="7" s="1"/>
  <c r="O55" i="7" l="1"/>
  <c r="N56" i="7" s="1"/>
  <c r="O56" i="7" l="1"/>
  <c r="N57" i="7" s="1"/>
  <c r="O57" i="7" l="1"/>
  <c r="N58" i="7" s="1"/>
  <c r="O58" i="7" l="1"/>
  <c r="N59" i="7" s="1"/>
  <c r="O59" i="7" l="1"/>
  <c r="N60" i="7" s="1"/>
  <c r="O60" i="7" l="1"/>
  <c r="N61" i="7" s="1"/>
  <c r="O61" i="7" l="1"/>
  <c r="N62" i="7" s="1"/>
  <c r="O62" i="7" l="1"/>
  <c r="N63" i="7" s="1"/>
  <c r="O63" i="7" l="1"/>
  <c r="N64" i="7" s="1"/>
  <c r="O64" i="7" l="1"/>
  <c r="N65" i="7" s="1"/>
  <c r="O65" i="7" l="1"/>
  <c r="N66" i="7" s="1"/>
  <c r="O66" i="7" l="1"/>
  <c r="N67" i="7" s="1"/>
  <c r="O67" i="7" l="1"/>
  <c r="N68" i="7" s="1"/>
  <c r="O68" i="7" l="1"/>
  <c r="N69" i="7" s="1"/>
  <c r="O69" i="7" l="1"/>
  <c r="N70" i="7" s="1"/>
  <c r="O70" i="7" l="1"/>
  <c r="N71" i="7" s="1"/>
  <c r="O71" i="7" l="1"/>
  <c r="N72" i="7" s="1"/>
  <c r="O72" i="7" l="1"/>
  <c r="N73" i="7" s="1"/>
  <c r="O73" i="7" l="1"/>
  <c r="N74" i="7" s="1"/>
  <c r="O74" i="7" l="1"/>
  <c r="N75" i="7" s="1"/>
  <c r="O75" i="7" l="1"/>
  <c r="N76" i="7" s="1"/>
  <c r="O76" i="7" l="1"/>
  <c r="N77" i="7" s="1"/>
  <c r="O77" i="7" l="1"/>
  <c r="N78" i="7" l="1"/>
  <c r="O78" i="7"/>
  <c r="N79" i="7" l="1"/>
  <c r="O79" i="7"/>
  <c r="N80" i="7" l="1"/>
  <c r="O80" i="7"/>
  <c r="O81" i="7" l="1"/>
  <c r="N81" i="7"/>
  <c r="N82" i="7" l="1"/>
  <c r="O82" i="7"/>
  <c r="O83" i="7" l="1"/>
  <c r="N83" i="7"/>
  <c r="N84" i="7" l="1"/>
  <c r="O84" i="7"/>
  <c r="N85" i="7" l="1"/>
  <c r="O85" i="7"/>
  <c r="N86" i="7" l="1"/>
  <c r="O86" i="7"/>
  <c r="O87" i="7" l="1"/>
  <c r="N87" i="7"/>
  <c r="N88" i="7" l="1"/>
  <c r="O88" i="7"/>
  <c r="N89" i="7" l="1"/>
  <c r="O89" i="7"/>
  <c r="N90" i="7" l="1"/>
  <c r="O90" i="7"/>
  <c r="O91" i="7" l="1"/>
  <c r="N91" i="7"/>
  <c r="N92" i="7" l="1"/>
  <c r="O92" i="7"/>
  <c r="O93" i="7" l="1"/>
  <c r="N93" i="7"/>
  <c r="N94" i="7" l="1"/>
  <c r="O94" i="7"/>
  <c r="N95" i="7" l="1"/>
  <c r="O95" i="7"/>
  <c r="N96" i="7" l="1"/>
  <c r="O96" i="7"/>
  <c r="O97" i="7" l="1"/>
  <c r="N97" i="7"/>
  <c r="N98" i="7" l="1"/>
  <c r="O98" i="7"/>
  <c r="O99" i="7" l="1"/>
  <c r="N99" i="7"/>
  <c r="N100" i="7" l="1"/>
  <c r="O100" i="7"/>
  <c r="O101" i="7" l="1"/>
  <c r="N101" i="7"/>
  <c r="N102" i="7" l="1"/>
  <c r="O102" i="7"/>
  <c r="N103" i="7" l="1"/>
  <c r="O103" i="7"/>
  <c r="N104" i="7" l="1"/>
  <c r="O104" i="7"/>
</calcChain>
</file>

<file path=xl/comments1.xml><?xml version="1.0" encoding="utf-8"?>
<comments xmlns="http://schemas.openxmlformats.org/spreadsheetml/2006/main">
  <authors>
    <author>KATSUMI</author>
    <author>nagoya area</author>
  </authors>
  <commentList>
    <comment ref="C4" authorId="0" shapeId="0">
      <text>
        <r>
          <rPr>
            <b/>
            <sz val="14"/>
            <color indexed="81"/>
            <rFont val="ＭＳ Ｐゴシック"/>
            <family val="3"/>
            <charset val="128"/>
          </rPr>
          <t xml:space="preserve">団体名の一部を入力しないとリスト表示されません
</t>
        </r>
      </text>
    </comment>
    <comment ref="C10" authorId="1"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8" authorId="0" shapeId="0">
      <text>
        <r>
          <rPr>
            <sz val="11"/>
            <color indexed="81"/>
            <rFont val="ＭＳ Ｐゴシック"/>
            <family val="3"/>
            <charset val="128"/>
          </rPr>
          <t>県選手権の出場資格がある場合には、OPを選択してください！</t>
        </r>
      </text>
    </comment>
    <comment ref="U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8" authorId="0" shapeId="0">
      <text>
        <r>
          <rPr>
            <sz val="11"/>
            <color indexed="81"/>
            <rFont val="ＭＳ Ｐゴシック"/>
            <family val="3"/>
            <charset val="128"/>
          </rPr>
          <t>県選手権の出場資格がある場合には、OPを選択してください！</t>
        </r>
      </text>
    </comment>
    <comment ref="W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C10" authorId="2" shapeId="0">
      <text>
        <r>
          <rPr>
            <b/>
            <sz val="9"/>
            <color indexed="81"/>
            <rFont val="ＭＳ Ｐゴシック"/>
            <family val="3"/>
            <charset val="128"/>
          </rPr>
          <t>必ず今年度のNoを入力してください。
入力がないと、データが作成されませんので御注意ください。</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西暦で入力してください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0" shapeId="0">
      <text>
        <r>
          <rPr>
            <sz val="11"/>
            <color indexed="81"/>
            <rFont val="ＭＳ Ｐゴシック"/>
            <family val="3"/>
            <charset val="128"/>
          </rPr>
          <t>県選手権の出場資格がある場合には、OPを選択してください！</t>
        </r>
      </text>
    </comment>
    <comment ref="B1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0" shapeId="0">
      <text>
        <r>
          <rPr>
            <sz val="11"/>
            <color indexed="81"/>
            <rFont val="ＭＳ Ｐゴシック"/>
            <family val="3"/>
            <charset val="128"/>
          </rPr>
          <t>県選手権の出場資格がある場合には、OPを選択してください！</t>
        </r>
      </text>
    </comment>
    <comment ref="B1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0" shapeId="0">
      <text>
        <r>
          <rPr>
            <sz val="11"/>
            <color indexed="81"/>
            <rFont val="ＭＳ Ｐゴシック"/>
            <family val="3"/>
            <charset val="128"/>
          </rPr>
          <t>県選手権の出場資格がある場合には、OPを選択してください！</t>
        </r>
      </text>
    </comment>
    <comment ref="B1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0" shapeId="0">
      <text>
        <r>
          <rPr>
            <sz val="11"/>
            <color indexed="81"/>
            <rFont val="ＭＳ Ｐゴシック"/>
            <family val="3"/>
            <charset val="128"/>
          </rPr>
          <t>県選手権の出場資格がある場合には、OPを選択してください！</t>
        </r>
      </text>
    </comment>
    <comment ref="B1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0" shapeId="0">
      <text>
        <r>
          <rPr>
            <sz val="11"/>
            <color indexed="81"/>
            <rFont val="ＭＳ Ｐゴシック"/>
            <family val="3"/>
            <charset val="128"/>
          </rPr>
          <t>県選手権の出場資格がある場合には、OPを選択してください！</t>
        </r>
      </text>
    </comment>
    <comment ref="B1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0" shapeId="0">
      <text>
        <r>
          <rPr>
            <sz val="11"/>
            <color indexed="81"/>
            <rFont val="ＭＳ Ｐゴシック"/>
            <family val="3"/>
            <charset val="128"/>
          </rPr>
          <t>県選手権の出場資格がある場合には、OPを選択してください！</t>
        </r>
      </text>
    </comment>
    <comment ref="B1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0" shapeId="0">
      <text>
        <r>
          <rPr>
            <sz val="11"/>
            <color indexed="81"/>
            <rFont val="ＭＳ Ｐゴシック"/>
            <family val="3"/>
            <charset val="128"/>
          </rPr>
          <t>県選手権の出場資格がある場合には、OPを選択してください！</t>
        </r>
      </text>
    </comment>
    <comment ref="B1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0" shapeId="0">
      <text>
        <r>
          <rPr>
            <sz val="11"/>
            <color indexed="81"/>
            <rFont val="ＭＳ Ｐゴシック"/>
            <family val="3"/>
            <charset val="128"/>
          </rPr>
          <t>県選手権の出場資格がある場合には、OPを選択してください！</t>
        </r>
      </text>
    </comment>
    <comment ref="B1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0" shapeId="0">
      <text>
        <r>
          <rPr>
            <sz val="11"/>
            <color indexed="81"/>
            <rFont val="ＭＳ Ｐゴシック"/>
            <family val="3"/>
            <charset val="128"/>
          </rPr>
          <t>県選手権の出場資格がある場合には、OPを選択してください！</t>
        </r>
      </text>
    </comment>
    <comment ref="B2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0" shapeId="0">
      <text>
        <r>
          <rPr>
            <sz val="11"/>
            <color indexed="81"/>
            <rFont val="ＭＳ Ｐゴシック"/>
            <family val="3"/>
            <charset val="128"/>
          </rPr>
          <t>県選手権の出場資格がある場合には、OPを選択してください！</t>
        </r>
      </text>
    </comment>
    <comment ref="B2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0" shapeId="0">
      <text>
        <r>
          <rPr>
            <sz val="11"/>
            <color indexed="81"/>
            <rFont val="ＭＳ Ｐゴシック"/>
            <family val="3"/>
            <charset val="128"/>
          </rPr>
          <t>県選手権の出場資格がある場合には、OPを選択してください！</t>
        </r>
      </text>
    </comment>
    <comment ref="B2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0" shapeId="0">
      <text>
        <r>
          <rPr>
            <sz val="11"/>
            <color indexed="81"/>
            <rFont val="ＭＳ Ｐゴシック"/>
            <family val="3"/>
            <charset val="128"/>
          </rPr>
          <t>県選手権の出場資格がある場合には、OPを選択してください！</t>
        </r>
      </text>
    </comment>
    <comment ref="B2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0" shapeId="0">
      <text>
        <r>
          <rPr>
            <sz val="11"/>
            <color indexed="81"/>
            <rFont val="ＭＳ Ｐゴシック"/>
            <family val="3"/>
            <charset val="128"/>
          </rPr>
          <t>県選手権の出場資格がある場合には、OPを選択してください！</t>
        </r>
      </text>
    </comment>
    <comment ref="B2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0" shapeId="0">
      <text>
        <r>
          <rPr>
            <sz val="11"/>
            <color indexed="81"/>
            <rFont val="ＭＳ Ｐゴシック"/>
            <family val="3"/>
            <charset val="128"/>
          </rPr>
          <t>県選手権の出場資格がある場合には、OPを選択してください！</t>
        </r>
      </text>
    </comment>
    <comment ref="B2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0" shapeId="0">
      <text>
        <r>
          <rPr>
            <sz val="11"/>
            <color indexed="81"/>
            <rFont val="ＭＳ Ｐゴシック"/>
            <family val="3"/>
            <charset val="128"/>
          </rPr>
          <t>県選手権の出場資格がある場合には、OPを選択してください！</t>
        </r>
      </text>
    </comment>
    <comment ref="B2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0" shapeId="0">
      <text>
        <r>
          <rPr>
            <sz val="11"/>
            <color indexed="81"/>
            <rFont val="ＭＳ Ｐゴシック"/>
            <family val="3"/>
            <charset val="128"/>
          </rPr>
          <t>県選手権の出場資格がある場合には、OPを選択してください！</t>
        </r>
      </text>
    </comment>
    <comment ref="B2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0" shapeId="0">
      <text>
        <r>
          <rPr>
            <sz val="11"/>
            <color indexed="81"/>
            <rFont val="ＭＳ Ｐゴシック"/>
            <family val="3"/>
            <charset val="128"/>
          </rPr>
          <t>県選手権の出場資格がある場合には、OPを選択してください！</t>
        </r>
      </text>
    </comment>
    <comment ref="B2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0" shapeId="0">
      <text>
        <r>
          <rPr>
            <sz val="11"/>
            <color indexed="81"/>
            <rFont val="ＭＳ Ｐゴシック"/>
            <family val="3"/>
            <charset val="128"/>
          </rPr>
          <t>県選手権の出場資格がある場合には、OPを選択してください！</t>
        </r>
      </text>
    </comment>
    <comment ref="B2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0" shapeId="0">
      <text>
        <r>
          <rPr>
            <sz val="11"/>
            <color indexed="81"/>
            <rFont val="ＭＳ Ｐゴシック"/>
            <family val="3"/>
            <charset val="128"/>
          </rPr>
          <t>県選手権の出場資格がある場合には、OPを選択してください！</t>
        </r>
      </text>
    </comment>
    <comment ref="B3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0" shapeId="0">
      <text>
        <r>
          <rPr>
            <sz val="11"/>
            <color indexed="81"/>
            <rFont val="ＭＳ Ｐゴシック"/>
            <family val="3"/>
            <charset val="128"/>
          </rPr>
          <t>県選手権の出場資格がある場合には、OPを選択してください！</t>
        </r>
      </text>
    </comment>
    <comment ref="B3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0" shapeId="0">
      <text>
        <r>
          <rPr>
            <sz val="11"/>
            <color indexed="81"/>
            <rFont val="ＭＳ Ｐゴシック"/>
            <family val="3"/>
            <charset val="128"/>
          </rPr>
          <t>県選手権の出場資格がある場合には、OPを選択してください！</t>
        </r>
      </text>
    </comment>
    <comment ref="B3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0" shapeId="0">
      <text>
        <r>
          <rPr>
            <sz val="11"/>
            <color indexed="81"/>
            <rFont val="ＭＳ Ｐゴシック"/>
            <family val="3"/>
            <charset val="128"/>
          </rPr>
          <t>県選手権の出場資格がある場合には、OPを選択してください！</t>
        </r>
      </text>
    </comment>
    <comment ref="B3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0" shapeId="0">
      <text>
        <r>
          <rPr>
            <sz val="11"/>
            <color indexed="81"/>
            <rFont val="ＭＳ Ｐゴシック"/>
            <family val="3"/>
            <charset val="128"/>
          </rPr>
          <t>県選手権の出場資格がある場合には、OPを選択してください！</t>
        </r>
      </text>
    </comment>
    <comment ref="B3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0" shapeId="0">
      <text>
        <r>
          <rPr>
            <sz val="11"/>
            <color indexed="81"/>
            <rFont val="ＭＳ Ｐゴシック"/>
            <family val="3"/>
            <charset val="128"/>
          </rPr>
          <t>県選手権の出場資格がある場合には、OPを選択してください！</t>
        </r>
      </text>
    </comment>
    <comment ref="B3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0" shapeId="0">
      <text>
        <r>
          <rPr>
            <sz val="11"/>
            <color indexed="81"/>
            <rFont val="ＭＳ Ｐゴシック"/>
            <family val="3"/>
            <charset val="128"/>
          </rPr>
          <t>県選手権の出場資格がある場合には、OPを選択してください！</t>
        </r>
      </text>
    </comment>
    <comment ref="B3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0" shapeId="0">
      <text>
        <r>
          <rPr>
            <sz val="11"/>
            <color indexed="81"/>
            <rFont val="ＭＳ Ｐゴシック"/>
            <family val="3"/>
            <charset val="128"/>
          </rPr>
          <t>県選手権の出場資格がある場合には、OPを選択してください！</t>
        </r>
      </text>
    </comment>
    <comment ref="B3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0" shapeId="0">
      <text>
        <r>
          <rPr>
            <sz val="11"/>
            <color indexed="81"/>
            <rFont val="ＭＳ Ｐゴシック"/>
            <family val="3"/>
            <charset val="128"/>
          </rPr>
          <t>県選手権の出場資格がある場合には、OPを選択してください！</t>
        </r>
      </text>
    </comment>
    <comment ref="B3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0" shapeId="0">
      <text>
        <r>
          <rPr>
            <sz val="11"/>
            <color indexed="81"/>
            <rFont val="ＭＳ Ｐゴシック"/>
            <family val="3"/>
            <charset val="128"/>
          </rPr>
          <t>県選手権の出場資格がある場合には、OPを選択してください！</t>
        </r>
      </text>
    </comment>
    <comment ref="B3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0" shapeId="0">
      <text>
        <r>
          <rPr>
            <sz val="11"/>
            <color indexed="81"/>
            <rFont val="ＭＳ Ｐゴシック"/>
            <family val="3"/>
            <charset val="128"/>
          </rPr>
          <t>県選手権の出場資格がある場合には、OPを選択してください！</t>
        </r>
      </text>
    </comment>
    <comment ref="B4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0" shapeId="0">
      <text>
        <r>
          <rPr>
            <sz val="11"/>
            <color indexed="81"/>
            <rFont val="ＭＳ Ｐゴシック"/>
            <family val="3"/>
            <charset val="128"/>
          </rPr>
          <t>県選手権の出場資格がある場合には、OPを選択してください！</t>
        </r>
      </text>
    </comment>
    <comment ref="B4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0" shapeId="0">
      <text>
        <r>
          <rPr>
            <sz val="11"/>
            <color indexed="81"/>
            <rFont val="ＭＳ Ｐゴシック"/>
            <family val="3"/>
            <charset val="128"/>
          </rPr>
          <t>県選手権の出場資格がある場合には、OPを選択してください！</t>
        </r>
      </text>
    </comment>
    <comment ref="B4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0" shapeId="0">
      <text>
        <r>
          <rPr>
            <sz val="11"/>
            <color indexed="81"/>
            <rFont val="ＭＳ Ｐゴシック"/>
            <family val="3"/>
            <charset val="128"/>
          </rPr>
          <t>県選手権の出場資格がある場合には、OPを選択してください！</t>
        </r>
      </text>
    </comment>
    <comment ref="B4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0" shapeId="0">
      <text>
        <r>
          <rPr>
            <sz val="11"/>
            <color indexed="81"/>
            <rFont val="ＭＳ Ｐゴシック"/>
            <family val="3"/>
            <charset val="128"/>
          </rPr>
          <t>県選手権の出場資格がある場合には、OPを選択してください！</t>
        </r>
      </text>
    </comment>
    <comment ref="B4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0" shapeId="0">
      <text>
        <r>
          <rPr>
            <sz val="11"/>
            <color indexed="81"/>
            <rFont val="ＭＳ Ｐゴシック"/>
            <family val="3"/>
            <charset val="128"/>
          </rPr>
          <t>県選手権の出場資格がある場合には、OPを選択してください！</t>
        </r>
      </text>
    </comment>
    <comment ref="B4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0" shapeId="0">
      <text>
        <r>
          <rPr>
            <sz val="11"/>
            <color indexed="81"/>
            <rFont val="ＭＳ Ｐゴシック"/>
            <family val="3"/>
            <charset val="128"/>
          </rPr>
          <t>県選手権の出場資格がある場合には、OPを選択してください！</t>
        </r>
      </text>
    </comment>
    <comment ref="B4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0" shapeId="0">
      <text>
        <r>
          <rPr>
            <sz val="11"/>
            <color indexed="81"/>
            <rFont val="ＭＳ Ｐゴシック"/>
            <family val="3"/>
            <charset val="128"/>
          </rPr>
          <t>県選手権の出場資格がある場合には、OPを選択してください！</t>
        </r>
      </text>
    </comment>
    <comment ref="B4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0" shapeId="0">
      <text>
        <r>
          <rPr>
            <sz val="11"/>
            <color indexed="81"/>
            <rFont val="ＭＳ Ｐゴシック"/>
            <family val="3"/>
            <charset val="128"/>
          </rPr>
          <t>県選手権の出場資格がある場合には、OPを選択してください！</t>
        </r>
      </text>
    </comment>
    <comment ref="B4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0" shapeId="0">
      <text>
        <r>
          <rPr>
            <sz val="11"/>
            <color indexed="81"/>
            <rFont val="ＭＳ Ｐゴシック"/>
            <family val="3"/>
            <charset val="128"/>
          </rPr>
          <t>県選手権の出場資格がある場合には、OPを選択してください！</t>
        </r>
      </text>
    </comment>
    <comment ref="B4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0" shapeId="0">
      <text>
        <r>
          <rPr>
            <sz val="11"/>
            <color indexed="81"/>
            <rFont val="ＭＳ Ｐゴシック"/>
            <family val="3"/>
            <charset val="128"/>
          </rPr>
          <t>県選手権の出場資格がある場合には、OPを選択してください！</t>
        </r>
      </text>
    </comment>
    <comment ref="B5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0" shapeId="0">
      <text>
        <r>
          <rPr>
            <sz val="11"/>
            <color indexed="81"/>
            <rFont val="ＭＳ Ｐゴシック"/>
            <family val="3"/>
            <charset val="128"/>
          </rPr>
          <t>県選手権の出場資格がある場合には、OPを選択してください！</t>
        </r>
      </text>
    </comment>
    <comment ref="B5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0" shapeId="0">
      <text>
        <r>
          <rPr>
            <sz val="11"/>
            <color indexed="81"/>
            <rFont val="ＭＳ Ｐゴシック"/>
            <family val="3"/>
            <charset val="128"/>
          </rPr>
          <t>県選手権の出場資格がある場合には、OPを選択してください！</t>
        </r>
      </text>
    </comment>
    <comment ref="B5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0" shapeId="0">
      <text>
        <r>
          <rPr>
            <sz val="11"/>
            <color indexed="81"/>
            <rFont val="ＭＳ Ｐゴシック"/>
            <family val="3"/>
            <charset val="128"/>
          </rPr>
          <t>県選手権の出場資格がある場合には、OPを選択してください！</t>
        </r>
      </text>
    </comment>
    <comment ref="B5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0" shapeId="0">
      <text>
        <r>
          <rPr>
            <sz val="11"/>
            <color indexed="81"/>
            <rFont val="ＭＳ Ｐゴシック"/>
            <family val="3"/>
            <charset val="128"/>
          </rPr>
          <t>県選手権の出場資格がある場合には、OPを選択してください！</t>
        </r>
      </text>
    </comment>
    <comment ref="B5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0" shapeId="0">
      <text>
        <r>
          <rPr>
            <sz val="11"/>
            <color indexed="81"/>
            <rFont val="ＭＳ Ｐゴシック"/>
            <family val="3"/>
            <charset val="128"/>
          </rPr>
          <t>県選手権の出場資格がある場合には、OPを選択してください！</t>
        </r>
      </text>
    </comment>
    <comment ref="B5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0" shapeId="0">
      <text>
        <r>
          <rPr>
            <sz val="11"/>
            <color indexed="81"/>
            <rFont val="ＭＳ Ｐゴシック"/>
            <family val="3"/>
            <charset val="128"/>
          </rPr>
          <t>県選手権の出場資格がある場合には、OPを選択してください！</t>
        </r>
      </text>
    </comment>
    <comment ref="B5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0" shapeId="0">
      <text>
        <r>
          <rPr>
            <sz val="11"/>
            <color indexed="81"/>
            <rFont val="ＭＳ Ｐゴシック"/>
            <family val="3"/>
            <charset val="128"/>
          </rPr>
          <t>県選手権の出場資格がある場合には、OPを選択してください！</t>
        </r>
      </text>
    </comment>
    <comment ref="B5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0" shapeId="0">
      <text>
        <r>
          <rPr>
            <sz val="11"/>
            <color indexed="81"/>
            <rFont val="ＭＳ Ｐゴシック"/>
            <family val="3"/>
            <charset val="128"/>
          </rPr>
          <t>県選手権の出場資格がある場合には、OPを選択してください！</t>
        </r>
      </text>
    </comment>
    <comment ref="B5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0" shapeId="0">
      <text>
        <r>
          <rPr>
            <sz val="11"/>
            <color indexed="81"/>
            <rFont val="ＭＳ Ｐゴシック"/>
            <family val="3"/>
            <charset val="128"/>
          </rPr>
          <t>県選手権の出場資格がある場合には、OPを選択してください！</t>
        </r>
      </text>
    </comment>
    <comment ref="B5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0" shapeId="0">
      <text>
        <r>
          <rPr>
            <sz val="11"/>
            <color indexed="81"/>
            <rFont val="ＭＳ Ｐゴシック"/>
            <family val="3"/>
            <charset val="128"/>
          </rPr>
          <t>県選手権の出場資格がある場合には、OPを選択してください！</t>
        </r>
      </text>
    </comment>
    <comment ref="B6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0" shapeId="0">
      <text>
        <r>
          <rPr>
            <sz val="11"/>
            <color indexed="81"/>
            <rFont val="ＭＳ Ｐゴシック"/>
            <family val="3"/>
            <charset val="128"/>
          </rPr>
          <t>県選手権の出場資格がある場合には、OPを選択してください！</t>
        </r>
      </text>
    </comment>
    <comment ref="B6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0" shapeId="0">
      <text>
        <r>
          <rPr>
            <sz val="11"/>
            <color indexed="81"/>
            <rFont val="ＭＳ Ｐゴシック"/>
            <family val="3"/>
            <charset val="128"/>
          </rPr>
          <t>県選手権の出場資格がある場合には、OPを選択してください！</t>
        </r>
      </text>
    </comment>
    <comment ref="B6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0" shapeId="0">
      <text>
        <r>
          <rPr>
            <sz val="11"/>
            <color indexed="81"/>
            <rFont val="ＭＳ Ｐゴシック"/>
            <family val="3"/>
            <charset val="128"/>
          </rPr>
          <t>県選手権の出場資格がある場合には、OPを選択してください！</t>
        </r>
      </text>
    </comment>
    <comment ref="B6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0" shapeId="0">
      <text>
        <r>
          <rPr>
            <sz val="11"/>
            <color indexed="81"/>
            <rFont val="ＭＳ Ｐゴシック"/>
            <family val="3"/>
            <charset val="128"/>
          </rPr>
          <t>県選手権の出場資格がある場合には、OPを選択してください！</t>
        </r>
      </text>
    </comment>
    <comment ref="B6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0" shapeId="0">
      <text>
        <r>
          <rPr>
            <sz val="11"/>
            <color indexed="81"/>
            <rFont val="ＭＳ Ｐゴシック"/>
            <family val="3"/>
            <charset val="128"/>
          </rPr>
          <t>県選手権の出場資格がある場合には、OPを選択してください！</t>
        </r>
      </text>
    </comment>
    <comment ref="B6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0" shapeId="0">
      <text>
        <r>
          <rPr>
            <sz val="11"/>
            <color indexed="81"/>
            <rFont val="ＭＳ Ｐゴシック"/>
            <family val="3"/>
            <charset val="128"/>
          </rPr>
          <t>県選手権の出場資格がある場合には、OPを選択してください！</t>
        </r>
      </text>
    </comment>
    <comment ref="B6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0" shapeId="0">
      <text>
        <r>
          <rPr>
            <sz val="11"/>
            <color indexed="81"/>
            <rFont val="ＭＳ Ｐゴシック"/>
            <family val="3"/>
            <charset val="128"/>
          </rPr>
          <t>県選手権の出場資格がある場合には、OPを選択してください！</t>
        </r>
      </text>
    </comment>
    <comment ref="B6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0" shapeId="0">
      <text>
        <r>
          <rPr>
            <sz val="11"/>
            <color indexed="81"/>
            <rFont val="ＭＳ Ｐゴシック"/>
            <family val="3"/>
            <charset val="128"/>
          </rPr>
          <t>県選手権の出場資格がある場合には、OPを選択してください！</t>
        </r>
      </text>
    </comment>
    <comment ref="B6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0" shapeId="0">
      <text>
        <r>
          <rPr>
            <sz val="11"/>
            <color indexed="81"/>
            <rFont val="ＭＳ Ｐゴシック"/>
            <family val="3"/>
            <charset val="128"/>
          </rPr>
          <t>県選手権の出場資格がある場合には、OPを選択してください！</t>
        </r>
      </text>
    </comment>
    <comment ref="B6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0" shapeId="0">
      <text>
        <r>
          <rPr>
            <sz val="11"/>
            <color indexed="81"/>
            <rFont val="ＭＳ Ｐゴシック"/>
            <family val="3"/>
            <charset val="128"/>
          </rPr>
          <t>県選手権の出場資格がある場合には、OPを選択してください！</t>
        </r>
      </text>
    </comment>
    <comment ref="B7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0" shapeId="0">
      <text>
        <r>
          <rPr>
            <sz val="11"/>
            <color indexed="81"/>
            <rFont val="ＭＳ Ｐゴシック"/>
            <family val="3"/>
            <charset val="128"/>
          </rPr>
          <t>県選手権の出場資格がある場合には、OPを選択してください！</t>
        </r>
      </text>
    </comment>
    <comment ref="B7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0" shapeId="0">
      <text>
        <r>
          <rPr>
            <sz val="11"/>
            <color indexed="81"/>
            <rFont val="ＭＳ Ｐゴシック"/>
            <family val="3"/>
            <charset val="128"/>
          </rPr>
          <t>県選手権の出場資格がある場合には、OPを選択してください！</t>
        </r>
      </text>
    </comment>
    <comment ref="B7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0" shapeId="0">
      <text>
        <r>
          <rPr>
            <sz val="11"/>
            <color indexed="81"/>
            <rFont val="ＭＳ Ｐゴシック"/>
            <family val="3"/>
            <charset val="128"/>
          </rPr>
          <t>県選手権の出場資格がある場合には、OPを選択してください！</t>
        </r>
      </text>
    </comment>
    <comment ref="B7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0" shapeId="0">
      <text>
        <r>
          <rPr>
            <sz val="11"/>
            <color indexed="81"/>
            <rFont val="ＭＳ Ｐゴシック"/>
            <family val="3"/>
            <charset val="128"/>
          </rPr>
          <t>県選手権の出場資格がある場合には、OPを選択してください！</t>
        </r>
      </text>
    </comment>
    <comment ref="B7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0" shapeId="0">
      <text>
        <r>
          <rPr>
            <sz val="11"/>
            <color indexed="81"/>
            <rFont val="ＭＳ Ｐゴシック"/>
            <family val="3"/>
            <charset val="128"/>
          </rPr>
          <t>県選手権の出場資格がある場合には、OPを選択してください！</t>
        </r>
      </text>
    </comment>
    <comment ref="B7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0" shapeId="0">
      <text>
        <r>
          <rPr>
            <sz val="11"/>
            <color indexed="81"/>
            <rFont val="ＭＳ Ｐゴシック"/>
            <family val="3"/>
            <charset val="128"/>
          </rPr>
          <t>県選手権の出場資格がある場合には、OPを選択してください！</t>
        </r>
      </text>
    </comment>
    <comment ref="B7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0" shapeId="0">
      <text>
        <r>
          <rPr>
            <sz val="11"/>
            <color indexed="81"/>
            <rFont val="ＭＳ Ｐゴシック"/>
            <family val="3"/>
            <charset val="128"/>
          </rPr>
          <t>県選手権の出場資格がある場合には、OPを選択してください！</t>
        </r>
      </text>
    </comment>
    <comment ref="B7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0" shapeId="0">
      <text>
        <r>
          <rPr>
            <sz val="11"/>
            <color indexed="81"/>
            <rFont val="ＭＳ Ｐゴシック"/>
            <family val="3"/>
            <charset val="128"/>
          </rPr>
          <t>県選手権の出場資格がある場合には、OPを選択してください！</t>
        </r>
      </text>
    </comment>
    <comment ref="B7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0" shapeId="0">
      <text>
        <r>
          <rPr>
            <sz val="11"/>
            <color indexed="81"/>
            <rFont val="ＭＳ Ｐゴシック"/>
            <family val="3"/>
            <charset val="128"/>
          </rPr>
          <t>県選手権の出場資格がある場合には、OPを選択してください！</t>
        </r>
      </text>
    </comment>
    <comment ref="B7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0" shapeId="0">
      <text>
        <r>
          <rPr>
            <sz val="11"/>
            <color indexed="81"/>
            <rFont val="ＭＳ Ｐゴシック"/>
            <family val="3"/>
            <charset val="128"/>
          </rPr>
          <t>県選手権の出場資格がある場合には、OPを選択してください！</t>
        </r>
      </text>
    </comment>
    <comment ref="B8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0" shapeId="0">
      <text>
        <r>
          <rPr>
            <sz val="11"/>
            <color indexed="81"/>
            <rFont val="ＭＳ Ｐゴシック"/>
            <family val="3"/>
            <charset val="128"/>
          </rPr>
          <t>県選手権の出場資格がある場合には、OPを選択してください！</t>
        </r>
      </text>
    </comment>
    <comment ref="B8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0" shapeId="0">
      <text>
        <r>
          <rPr>
            <sz val="11"/>
            <color indexed="81"/>
            <rFont val="ＭＳ Ｐゴシック"/>
            <family val="3"/>
            <charset val="128"/>
          </rPr>
          <t>県選手権の出場資格がある場合には、OPを選択してください！</t>
        </r>
      </text>
    </comment>
    <comment ref="B8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0" shapeId="0">
      <text>
        <r>
          <rPr>
            <sz val="11"/>
            <color indexed="81"/>
            <rFont val="ＭＳ Ｐゴシック"/>
            <family val="3"/>
            <charset val="128"/>
          </rPr>
          <t>県選手権の出場資格がある場合には、OPを選択してください！</t>
        </r>
      </text>
    </comment>
    <comment ref="B8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0" shapeId="0">
      <text>
        <r>
          <rPr>
            <sz val="11"/>
            <color indexed="81"/>
            <rFont val="ＭＳ Ｐゴシック"/>
            <family val="3"/>
            <charset val="128"/>
          </rPr>
          <t>県選手権の出場資格がある場合には、OPを選択してください！</t>
        </r>
      </text>
    </comment>
    <comment ref="B8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0" shapeId="0">
      <text>
        <r>
          <rPr>
            <sz val="11"/>
            <color indexed="81"/>
            <rFont val="ＭＳ Ｐゴシック"/>
            <family val="3"/>
            <charset val="128"/>
          </rPr>
          <t>県選手権の出場資格がある場合には、OPを選択してください！</t>
        </r>
      </text>
    </comment>
    <comment ref="B8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0" shapeId="0">
      <text>
        <r>
          <rPr>
            <sz val="11"/>
            <color indexed="81"/>
            <rFont val="ＭＳ Ｐゴシック"/>
            <family val="3"/>
            <charset val="128"/>
          </rPr>
          <t>県選手権の出場資格がある場合には、OPを選択してください！</t>
        </r>
      </text>
    </comment>
    <comment ref="B8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0" shapeId="0">
      <text>
        <r>
          <rPr>
            <sz val="11"/>
            <color indexed="81"/>
            <rFont val="ＭＳ Ｐゴシック"/>
            <family val="3"/>
            <charset val="128"/>
          </rPr>
          <t>県選手権の出場資格がある場合には、OPを選択してください！</t>
        </r>
      </text>
    </comment>
    <comment ref="B8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0" shapeId="0">
      <text>
        <r>
          <rPr>
            <sz val="11"/>
            <color indexed="81"/>
            <rFont val="ＭＳ Ｐゴシック"/>
            <family val="3"/>
            <charset val="128"/>
          </rPr>
          <t>県選手権の出場資格がある場合には、OPを選択してください！</t>
        </r>
      </text>
    </comment>
    <comment ref="B8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0" shapeId="0">
      <text>
        <r>
          <rPr>
            <sz val="11"/>
            <color indexed="81"/>
            <rFont val="ＭＳ Ｐゴシック"/>
            <family val="3"/>
            <charset val="128"/>
          </rPr>
          <t>県選手権の出場資格がある場合には、OPを選択してください！</t>
        </r>
      </text>
    </comment>
    <comment ref="B8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0" shapeId="0">
      <text>
        <r>
          <rPr>
            <sz val="11"/>
            <color indexed="81"/>
            <rFont val="ＭＳ Ｐゴシック"/>
            <family val="3"/>
            <charset val="128"/>
          </rPr>
          <t>県選手権の出場資格がある場合には、OPを選択してください！</t>
        </r>
      </text>
    </comment>
    <comment ref="B9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0" shapeId="0">
      <text>
        <r>
          <rPr>
            <sz val="11"/>
            <color indexed="81"/>
            <rFont val="ＭＳ Ｐゴシック"/>
            <family val="3"/>
            <charset val="128"/>
          </rPr>
          <t>県選手権の出場資格がある場合には、OPを選択してください！</t>
        </r>
      </text>
    </comment>
    <comment ref="B9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0" shapeId="0">
      <text>
        <r>
          <rPr>
            <sz val="11"/>
            <color indexed="81"/>
            <rFont val="ＭＳ Ｐゴシック"/>
            <family val="3"/>
            <charset val="128"/>
          </rPr>
          <t>県選手権の出場資格がある場合には、OPを選択してください！</t>
        </r>
      </text>
    </comment>
    <comment ref="B9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0" shapeId="0">
      <text>
        <r>
          <rPr>
            <sz val="11"/>
            <color indexed="81"/>
            <rFont val="ＭＳ Ｐゴシック"/>
            <family val="3"/>
            <charset val="128"/>
          </rPr>
          <t>県選手権の出場資格がある場合には、OPを選択してください！</t>
        </r>
      </text>
    </comment>
    <comment ref="B9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0" shapeId="0">
      <text>
        <r>
          <rPr>
            <sz val="11"/>
            <color indexed="81"/>
            <rFont val="ＭＳ Ｐゴシック"/>
            <family val="3"/>
            <charset val="128"/>
          </rPr>
          <t>県選手権の出場資格がある場合には、OPを選択してください！</t>
        </r>
      </text>
    </comment>
    <comment ref="B9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0" shapeId="0">
      <text>
        <r>
          <rPr>
            <sz val="11"/>
            <color indexed="81"/>
            <rFont val="ＭＳ Ｐゴシック"/>
            <family val="3"/>
            <charset val="128"/>
          </rPr>
          <t>県選手権の出場資格がある場合には、OPを選択してください！</t>
        </r>
      </text>
    </comment>
    <comment ref="B9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0" shapeId="0">
      <text>
        <r>
          <rPr>
            <sz val="11"/>
            <color indexed="81"/>
            <rFont val="ＭＳ Ｐゴシック"/>
            <family val="3"/>
            <charset val="128"/>
          </rPr>
          <t>県選手権の出場資格がある場合には、OPを選択してください！</t>
        </r>
      </text>
    </comment>
    <comment ref="B9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0" shapeId="0">
      <text>
        <r>
          <rPr>
            <sz val="11"/>
            <color indexed="81"/>
            <rFont val="ＭＳ Ｐゴシック"/>
            <family val="3"/>
            <charset val="128"/>
          </rPr>
          <t>県選手権の出場資格がある場合には、OPを選択してください！</t>
        </r>
      </text>
    </comment>
    <comment ref="B9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0" shapeId="0">
      <text>
        <r>
          <rPr>
            <sz val="11"/>
            <color indexed="81"/>
            <rFont val="ＭＳ Ｐゴシック"/>
            <family val="3"/>
            <charset val="128"/>
          </rPr>
          <t>県選手権の出場資格がある場合には、OPを選択してください！</t>
        </r>
      </text>
    </comment>
    <comment ref="B9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0" shapeId="0">
      <text>
        <r>
          <rPr>
            <sz val="11"/>
            <color indexed="81"/>
            <rFont val="ＭＳ Ｐゴシック"/>
            <family val="3"/>
            <charset val="128"/>
          </rPr>
          <t>県選手権の出場資格がある場合には、OPを選択してください！</t>
        </r>
      </text>
    </comment>
    <comment ref="B9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0" shapeId="0">
      <text>
        <r>
          <rPr>
            <sz val="11"/>
            <color indexed="81"/>
            <rFont val="ＭＳ Ｐゴシック"/>
            <family val="3"/>
            <charset val="128"/>
          </rPr>
          <t>県選手権の出場資格がある場合には、OPを選択してください！</t>
        </r>
      </text>
    </comment>
    <comment ref="B10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0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<sst xmlns="http://schemas.openxmlformats.org/spreadsheetml/2006/main" count="954" uniqueCount="820">
  <si>
    <t>ﾅﾝﾊﾞｰ</t>
    <phoneticPr fontId="9"/>
  </si>
  <si>
    <t>学年</t>
    <rPh sb="0" eb="2">
      <t>ガクネン</t>
    </rPh>
    <phoneticPr fontId="9"/>
  </si>
  <si>
    <t>男</t>
    <rPh sb="0" eb="1">
      <t>オトコ</t>
    </rPh>
    <phoneticPr fontId="9"/>
  </si>
  <si>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</si>
  <si>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</si>
  <si>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</si>
  <si>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</si>
  <si>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</si>
  <si>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</si>
  <si>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</si>
  <si>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</si>
  <si>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</si>
  <si>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</si>
  <si>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</si>
  <si>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</si>
  <si>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</si>
  <si>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</si>
  <si>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</si>
  <si>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</si>
  <si>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</si>
  <si>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</si>
  <si>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</si>
  <si>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</si>
  <si>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</si>
  <si>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</si>
  <si>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</si>
  <si>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</si>
  <si>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</si>
  <si>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</si>
  <si>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</si>
  <si>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</si>
  <si>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</si>
  <si>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</si>
  <si>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</si>
  <si>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</si>
  <si>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</si>
  <si>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</si>
  <si>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9"/>
  </si>
  <si>
    <t>性別</t>
    <rPh sb="0" eb="2">
      <t>セイベツ</t>
    </rPh>
    <phoneticPr fontId="9"/>
  </si>
  <si>
    <t>記録</t>
    <rPh sb="0" eb="2">
      <t>キロク</t>
    </rPh>
    <phoneticPr fontId="9"/>
  </si>
  <si>
    <t>種目２</t>
    <rPh sb="0" eb="2">
      <t>シュモク</t>
    </rPh>
    <phoneticPr fontId="9"/>
  </si>
  <si>
    <t>記録２</t>
    <rPh sb="0" eb="2">
      <t>キロク</t>
    </rPh>
    <phoneticPr fontId="9"/>
  </si>
  <si>
    <t>例</t>
    <rPh sb="0" eb="1">
      <t>レイ</t>
    </rPh>
    <phoneticPr fontId="9"/>
  </si>
  <si>
    <t>4X100mR</t>
    <phoneticPr fontId="9"/>
  </si>
  <si>
    <t>4X400mR</t>
    <phoneticPr fontId="9"/>
  </si>
  <si>
    <t>氏　名</t>
    <rPh sb="0" eb="1">
      <t>シ</t>
    </rPh>
    <rPh sb="2" eb="3">
      <t>メイ</t>
    </rPh>
    <phoneticPr fontId="9"/>
  </si>
  <si>
    <t>A4サイズ</t>
    <phoneticPr fontId="13"/>
  </si>
  <si>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13"/>
  </si>
  <si>
    <t>女</t>
    <rPh sb="0" eb="1">
      <t>オンナ</t>
    </rPh>
    <phoneticPr fontId="9"/>
  </si>
  <si>
    <t>○</t>
    <phoneticPr fontId="9"/>
  </si>
  <si>
    <t>大会名</t>
    <rPh sb="0" eb="2">
      <t>タイカイ</t>
    </rPh>
    <rPh sb="2" eb="3">
      <t>メイ</t>
    </rPh>
    <phoneticPr fontId="9"/>
  </si>
  <si>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</si>
  <si>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</si>
  <si>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</si>
  <si>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</si>
  <si>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</si>
  <si>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</si>
  <si>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</si>
  <si>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</si>
  <si>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</si>
  <si>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</si>
  <si>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</si>
  <si>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9"/>
  </si>
  <si>
    <t xml:space="preserve">チーム名 </t>
    <rPh sb="3" eb="4">
      <t>メイ</t>
    </rPh>
    <phoneticPr fontId="9"/>
  </si>
  <si>
    <t>12m00</t>
    <phoneticPr fontId="9"/>
  </si>
  <si>
    <t>54秒23</t>
    <rPh sb="2" eb="3">
      <t>ビョウ</t>
    </rPh>
    <phoneticPr fontId="9"/>
  </si>
  <si>
    <t>↓</t>
    <phoneticPr fontId="9"/>
  </si>
  <si>
    <t>期　日</t>
    <rPh sb="0" eb="1">
      <t>キ</t>
    </rPh>
    <rPh sb="2" eb="3">
      <t>ヒ</t>
    </rPh>
    <phoneticPr fontId="9"/>
  </si>
  <si>
    <t>会　場</t>
    <rPh sb="0" eb="1">
      <t>カイ</t>
    </rPh>
    <rPh sb="2" eb="3">
      <t>バ</t>
    </rPh>
    <phoneticPr fontId="9"/>
  </si>
  <si>
    <t>送付先</t>
    <rPh sb="0" eb="2">
      <t>ソウフ</t>
    </rPh>
    <rPh sb="2" eb="3">
      <t>サキ</t>
    </rPh>
    <phoneticPr fontId="9"/>
  </si>
  <si>
    <t>　★データ入力前にこのページの内容を必ずお読みください。</t>
    <rPh sb="5" eb="7">
      <t>ニュウリョク</t>
    </rPh>
    <rPh sb="7" eb="8">
      <t>マエ</t>
    </rPh>
    <rPh sb="15" eb="17">
      <t>ナイヨウ</t>
    </rPh>
    <rPh sb="18" eb="19">
      <t>カナラ</t>
    </rPh>
    <rPh sb="21" eb="22">
      <t>ヨ</t>
    </rPh>
    <phoneticPr fontId="9"/>
  </si>
  <si>
    <t>　　 のときは整数で表示されます。</t>
    <rPh sb="7" eb="9">
      <t>セイスウ</t>
    </rPh>
    <rPh sb="10" eb="12">
      <t>ヒョウジ</t>
    </rPh>
    <phoneticPr fontId="9"/>
  </si>
  <si>
    <t>　　なっていることを確認してください。</t>
    <rPh sb="10" eb="12">
      <t>カクニン</t>
    </rPh>
    <phoneticPr fontId="9"/>
  </si>
  <si>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9"/>
  </si>
  <si>
    <t>男100m</t>
    <rPh sb="0" eb="1">
      <t>ダン</t>
    </rPh>
    <phoneticPr fontId="9"/>
  </si>
  <si>
    <t>男砲丸投</t>
    <rPh sb="0" eb="1">
      <t>オトコ</t>
    </rPh>
    <rPh sb="1" eb="4">
      <t>ホウガンナ</t>
    </rPh>
    <phoneticPr fontId="13"/>
  </si>
  <si>
    <t>男1500m</t>
    <phoneticPr fontId="9"/>
  </si>
  <si>
    <t>★記録がない場合は空欄にしてください。</t>
    <rPh sb="1" eb="3">
      <t>キロク</t>
    </rPh>
    <rPh sb="6" eb="8">
      <t>バアイ</t>
    </rPh>
    <rPh sb="9" eb="11">
      <t>クウラン</t>
    </rPh>
    <phoneticPr fontId="9"/>
  </si>
  <si>
    <t>Ord</t>
    <phoneticPr fontId="9"/>
  </si>
  <si>
    <r>
      <t>　　※</t>
    </r>
    <r>
      <rPr>
        <b/>
        <sz val="11"/>
        <color indexed="10"/>
        <rFont val="ＭＳ ゴシック"/>
        <family val="3"/>
        <charset val="128"/>
      </rPr>
      <t>記録は、次のとおり入力してください。</t>
    </r>
    <rPh sb="3" eb="5">
      <t>キロク</t>
    </rPh>
    <rPh sb="7" eb="8">
      <t>ツギ</t>
    </rPh>
    <rPh sb="12" eb="14">
      <t>ニュウリョク</t>
    </rPh>
    <phoneticPr fontId="9"/>
  </si>
  <si>
    <t>4分07秒00</t>
    <rPh sb="1" eb="2">
      <t>フン</t>
    </rPh>
    <rPh sb="4" eb="5">
      <t>ビョウ</t>
    </rPh>
    <phoneticPr fontId="9"/>
  </si>
  <si>
    <t>　＜注意事項等＞</t>
    <rPh sb="2" eb="4">
      <t>チュウイ</t>
    </rPh>
    <rPh sb="4" eb="6">
      <t>ジコウ</t>
    </rPh>
    <rPh sb="6" eb="7">
      <t>トウ</t>
    </rPh>
    <phoneticPr fontId="9"/>
  </si>
  <si>
    <t>　 ※記録が１分未満で、10分の1以下が「00」</t>
    <rPh sb="3" eb="5">
      <t>キロク</t>
    </rPh>
    <rPh sb="7" eb="8">
      <t>フン</t>
    </rPh>
    <rPh sb="8" eb="10">
      <t>ミマン</t>
    </rPh>
    <rPh sb="14" eb="15">
      <t>ブン</t>
    </rPh>
    <rPh sb="17" eb="19">
      <t>イカ</t>
    </rPh>
    <phoneticPr fontId="9"/>
  </si>
  <si>
    <t>例１</t>
    <rPh sb="0" eb="1">
      <t>レイ</t>
    </rPh>
    <phoneticPr fontId="9"/>
  </si>
  <si>
    <t>例２</t>
    <rPh sb="0" eb="1">
      <t>レイ</t>
    </rPh>
    <phoneticPr fontId="9"/>
  </si>
  <si>
    <t>例３</t>
    <rPh sb="0" eb="1">
      <t>レイ</t>
    </rPh>
    <phoneticPr fontId="9"/>
  </si>
  <si>
    <t>ﾌﾘｶﾞﾅ</t>
    <phoneticPr fontId="9"/>
  </si>
  <si>
    <t>種目</t>
    <rPh sb="0" eb="2">
      <t>シュモク</t>
    </rPh>
    <phoneticPr fontId="43"/>
  </si>
  <si>
    <t>男4X100mR</t>
    <rPh sb="0" eb="1">
      <t>オトコ</t>
    </rPh>
    <phoneticPr fontId="9"/>
  </si>
  <si>
    <t>男4X400mR</t>
    <rPh sb="0" eb="1">
      <t>オトコ</t>
    </rPh>
    <phoneticPr fontId="9"/>
  </si>
  <si>
    <t>女4X100mR</t>
    <phoneticPr fontId="9"/>
  </si>
  <si>
    <t>女4X400mR</t>
    <phoneticPr fontId="9"/>
  </si>
  <si>
    <t>男子</t>
    <rPh sb="0" eb="2">
      <t>ダンシ</t>
    </rPh>
    <phoneticPr fontId="43"/>
  </si>
  <si>
    <t>女子</t>
    <rPh sb="0" eb="2">
      <t>ジョシ</t>
    </rPh>
    <phoneticPr fontId="43"/>
  </si>
  <si>
    <t>記録</t>
    <rPh sb="0" eb="2">
      <t>キロク</t>
    </rPh>
    <phoneticPr fontId="4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</si>
  <si>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9"/>
  </si>
  <si>
    <t>ｶﾅ</t>
    <phoneticPr fontId="9"/>
  </si>
  <si>
    <t>　・必要事項を入力してください。</t>
    <rPh sb="2" eb="4">
      <t>ヒツヨウ</t>
    </rPh>
    <rPh sb="4" eb="6">
      <t>ジコウ</t>
    </rPh>
    <rPh sb="7" eb="9">
      <t>ニュウリョク</t>
    </rPh>
    <phoneticPr fontId="9"/>
  </si>
  <si>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9"/>
  </si>
  <si>
    <t>※データを修正する場合は、必ず「Delete」キーを使用してください。</t>
    <rPh sb="5" eb="7">
      <t>シュウセイ</t>
    </rPh>
    <rPh sb="9" eb="11">
      <t>バアイ</t>
    </rPh>
    <rPh sb="13" eb="14">
      <t>カナラ</t>
    </rPh>
    <rPh sb="26" eb="28">
      <t>シヨウ</t>
    </rPh>
    <phoneticPr fontId="9"/>
  </si>
  <si>
    <t>競技者NO</t>
    <rPh sb="0" eb="3">
      <t>キョウギシャ</t>
    </rPh>
    <phoneticPr fontId="9"/>
  </si>
  <si>
    <t>男400R</t>
    <rPh sb="0" eb="1">
      <t>オトコ</t>
    </rPh>
    <phoneticPr fontId="9"/>
  </si>
  <si>
    <t>男1600R</t>
    <rPh sb="0" eb="1">
      <t>オトコ</t>
    </rPh>
    <phoneticPr fontId="9"/>
  </si>
  <si>
    <t>女400R</t>
    <rPh sb="0" eb="1">
      <t>オンナ</t>
    </rPh>
    <phoneticPr fontId="9"/>
  </si>
  <si>
    <t>女1600R</t>
    <rPh sb="0" eb="1">
      <t>オンナ</t>
    </rPh>
    <phoneticPr fontId="9"/>
  </si>
  <si>
    <t>※必要事項を全て入力してください。</t>
    <rPh sb="1" eb="3">
      <t>ヒツヨウ</t>
    </rPh>
    <rPh sb="3" eb="5">
      <t>ジコウ</t>
    </rPh>
    <rPh sb="6" eb="7">
      <t>スベ</t>
    </rPh>
    <rPh sb="8" eb="10">
      <t>ニュウリョク</t>
    </rPh>
    <phoneticPr fontId="9"/>
  </si>
  <si>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9"/>
  </si>
  <si>
    <t>※リレーにエントリーをする選手とチームの記録を確認してください。</t>
    <rPh sb="13" eb="15">
      <t>センシュ</t>
    </rPh>
    <rPh sb="20" eb="22">
      <t>キロク</t>
    </rPh>
    <rPh sb="23" eb="25">
      <t>カクニン</t>
    </rPh>
    <phoneticPr fontId="9"/>
  </si>
  <si>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9"/>
  </si>
  <si>
    <t>〒463-8799　守山郵便局　私書箱１４号　名古屋地区陸上競技協会</t>
    <rPh sb="23" eb="26">
      <t>ナゴヤ</t>
    </rPh>
    <rPh sb="26" eb="28">
      <t>チク</t>
    </rPh>
    <phoneticPr fontId="9"/>
  </si>
  <si>
    <t>種　目　数</t>
    <rPh sb="0" eb="1">
      <t>シュ</t>
    </rPh>
    <rPh sb="2" eb="3">
      <t>メ</t>
    </rPh>
    <rPh sb="4" eb="5">
      <t>スウ</t>
    </rPh>
    <phoneticPr fontId="13"/>
  </si>
  <si>
    <t>種目計</t>
    <rPh sb="0" eb="2">
      <t>シュモク</t>
    </rPh>
    <rPh sb="2" eb="3">
      <t>ケイ</t>
    </rPh>
    <phoneticPr fontId="9"/>
  </si>
  <si>
    <t>種目数</t>
    <rPh sb="0" eb="3">
      <t>シュモクスウ</t>
    </rPh>
    <phoneticPr fontId="13"/>
  </si>
  <si>
    <t>リレー</t>
    <phoneticPr fontId="13"/>
  </si>
  <si>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9"/>
  </si>
  <si>
    <t>リレー計</t>
    <rPh sb="3" eb="4">
      <t>ケイ</t>
    </rPh>
    <phoneticPr fontId="9"/>
  </si>
  <si>
    <t>プログラム購入部数</t>
    <phoneticPr fontId="13"/>
  </si>
  <si>
    <t>部</t>
    <rPh sb="0" eb="1">
      <t>ブ</t>
    </rPh>
    <phoneticPr fontId="13"/>
  </si>
  <si>
    <t>申込責任者</t>
    <rPh sb="0" eb="2">
      <t>モウシコミ</t>
    </rPh>
    <rPh sb="2" eb="5">
      <t>セキニ</t>
    </rPh>
    <phoneticPr fontId="9"/>
  </si>
  <si>
    <t>申込責任者</t>
    <rPh sb="0" eb="2">
      <t>モウシコミ</t>
    </rPh>
    <rPh sb="2" eb="5">
      <t>セキニンシャ</t>
    </rPh>
    <phoneticPr fontId="9"/>
  </si>
  <si>
    <t>OP2</t>
    <phoneticPr fontId="9"/>
  </si>
  <si>
    <t>OP3</t>
    <phoneticPr fontId="9"/>
  </si>
  <si>
    <t>参加人数</t>
    <rPh sb="0" eb="4">
      <t>サンカニンズウ</t>
    </rPh>
    <phoneticPr fontId="13"/>
  </si>
  <si>
    <t>男女計</t>
    <rPh sb="0" eb="3">
      <t>ダンジョ</t>
    </rPh>
    <phoneticPr fontId="9"/>
  </si>
  <si>
    <t>③選手情報入力</t>
    <rPh sb="1" eb="3">
      <t>センシュ</t>
    </rPh>
    <rPh sb="3" eb="5">
      <t>ジョウホウ</t>
    </rPh>
    <rPh sb="5" eb="7">
      <t>ニュウリョク</t>
    </rPh>
    <phoneticPr fontId="9"/>
  </si>
  <si>
    <t>④リレー情報確認</t>
    <rPh sb="4" eb="6">
      <t>ジョウホウ</t>
    </rPh>
    <rPh sb="6" eb="8">
      <t>カクニン</t>
    </rPh>
    <phoneticPr fontId="9"/>
  </si>
  <si>
    <t>⑤種目別人数一覧表</t>
    <rPh sb="1" eb="4">
      <t>シュモクベツ</t>
    </rPh>
    <rPh sb="4" eb="6">
      <t>ニンズウ</t>
    </rPh>
    <rPh sb="6" eb="8">
      <t>イチラン</t>
    </rPh>
    <rPh sb="8" eb="9">
      <t>ヒョウ</t>
    </rPh>
    <phoneticPr fontId="9"/>
  </si>
  <si>
    <t>絶対に、行を空けて入力しないでください。</t>
    <rPh sb="0" eb="2">
      <t>ゼッタイ</t>
    </rPh>
    <rPh sb="4" eb="5">
      <t>ギョウ</t>
    </rPh>
    <rPh sb="6" eb="7">
      <t>ア</t>
    </rPh>
    <rPh sb="9" eb="11">
      <t>ニュウリョク</t>
    </rPh>
    <phoneticPr fontId="9"/>
  </si>
  <si>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9"/>
  </si>
  <si>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9"/>
  </si>
  <si>
    <t>※このファイルをメールに添付して送信してください！</t>
    <rPh sb="12" eb="14">
      <t>テンプ</t>
    </rPh>
    <rPh sb="16" eb="18">
      <t>ソウシン</t>
    </rPh>
    <phoneticPr fontId="9"/>
  </si>
  <si>
    <t>①団体情報入力</t>
    <rPh sb="1" eb="3">
      <t>ダン</t>
    </rPh>
    <rPh sb="3" eb="5">
      <t>ジョウホウ</t>
    </rPh>
    <rPh sb="5" eb="7">
      <t>ニュウリョク</t>
    </rPh>
    <phoneticPr fontId="9"/>
  </si>
  <si>
    <t>団体名検索</t>
    <rPh sb="0" eb="2">
      <t>ダンタイ</t>
    </rPh>
    <rPh sb="2" eb="3">
      <t>メイ</t>
    </rPh>
    <rPh sb="3" eb="5">
      <t>ケンサク</t>
    </rPh>
    <phoneticPr fontId="9"/>
  </si>
  <si>
    <t>団体名</t>
    <rPh sb="0" eb="2">
      <t>ダンタイ</t>
    </rPh>
    <rPh sb="2" eb="3">
      <t>メイ</t>
    </rPh>
    <phoneticPr fontId="9"/>
  </si>
  <si>
    <t>団体コード</t>
    <rPh sb="0" eb="2">
      <t>ダンタイ</t>
    </rPh>
    <phoneticPr fontId="9"/>
  </si>
  <si>
    <t>略称団体名</t>
    <rPh sb="0" eb="2">
      <t>リャクショウ</t>
    </rPh>
    <rPh sb="2" eb="4">
      <t>ダンタ</t>
    </rPh>
    <rPh sb="4" eb="5">
      <t>メイ</t>
    </rPh>
    <phoneticPr fontId="9"/>
  </si>
  <si>
    <t>団体名ﾌﾘｶﾞﾅ</t>
    <rPh sb="0" eb="3">
      <t>ダンタイメイ</t>
    </rPh>
    <phoneticPr fontId="9"/>
  </si>
  <si>
    <t>←入力</t>
    <rPh sb="1" eb="3">
      <t>ニュウリョク</t>
    </rPh>
    <phoneticPr fontId="9"/>
  </si>
  <si>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9"/>
  </si>
  <si>
    <t>プログラム購入部数</t>
    <phoneticPr fontId="9"/>
  </si>
  <si>
    <t>団体名略称</t>
  </si>
  <si>
    <t>団体名カナ</t>
  </si>
  <si>
    <t>←団体名を選択すると、自動で入力されます。</t>
    <rPh sb="1" eb="3">
      <t>ダンタイ</t>
    </rPh>
    <rPh sb="3" eb="4">
      <t>メイ</t>
    </rPh>
    <rPh sb="5" eb="7">
      <t>センタク</t>
    </rPh>
    <rPh sb="11" eb="13">
      <t>ジドウ</t>
    </rPh>
    <rPh sb="14" eb="16">
      <t>ニュウリョク</t>
    </rPh>
    <phoneticPr fontId="9"/>
  </si>
  <si>
    <t>※種目数・参加料等を確認してから印刷をしてください。</t>
    <phoneticPr fontId="9"/>
  </si>
  <si>
    <t>振込明細書のコピーを余白に添付してください</t>
    <rPh sb="0" eb="2">
      <t>フリコミ</t>
    </rPh>
    <rPh sb="2" eb="5">
      <t>メイサイショ</t>
    </rPh>
    <rPh sb="10" eb="12">
      <t>ヨハク</t>
    </rPh>
    <rPh sb="13" eb="15">
      <t>テンプ</t>
    </rPh>
    <phoneticPr fontId="9"/>
  </si>
  <si>
    <t>4.35.67</t>
    <phoneticPr fontId="9"/>
  </si>
  <si>
    <t>英字名</t>
    <rPh sb="0" eb="2">
      <t>エイジ</t>
    </rPh>
    <rPh sb="2" eb="3">
      <t>メイ</t>
    </rPh>
    <phoneticPr fontId="9"/>
  </si>
  <si>
    <t>英字(姓)NAGOYA</t>
    <phoneticPr fontId="9"/>
  </si>
  <si>
    <t>英字(名)taro</t>
    <phoneticPr fontId="9"/>
  </si>
  <si>
    <t>大学生のみ学連地域コードをハイフンを付けて入力</t>
    <rPh sb="0" eb="3">
      <t>ダイガクセイ</t>
    </rPh>
    <rPh sb="5" eb="7">
      <t>ガクレン</t>
    </rPh>
    <rPh sb="7" eb="9">
      <t>チイキ</t>
    </rPh>
    <rPh sb="18" eb="19">
      <t>ツ</t>
    </rPh>
    <rPh sb="21" eb="23">
      <t>ニュウリョク</t>
    </rPh>
    <phoneticPr fontId="9"/>
  </si>
  <si>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</si>
  <si>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</si>
  <si>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</si>
  <si>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</si>
  <si>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</si>
  <si>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</si>
  <si>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</si>
  <si>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9"/>
  </si>
  <si>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9"/>
  </si>
  <si>
    <t>　　フィールド種目では、記録の近い組の最後に追加します。</t>
    <rPh sb="19" eb="21">
      <t>サイゴ</t>
    </rPh>
    <phoneticPr fontId="9"/>
  </si>
  <si>
    <t>　⑤リレー情報確認で、メンバーが反映されていることを必ず確認してください。</t>
    <rPh sb="5" eb="7">
      <t>ジョウホウ</t>
    </rPh>
    <rPh sb="7" eb="9">
      <t>カクニン</t>
    </rPh>
    <rPh sb="28" eb="30">
      <t>カクニン</t>
    </rPh>
    <phoneticPr fontId="9"/>
  </si>
  <si>
    <t>　★作業の流れは次のとおりです。　データの入力は①②のシートのみです。</t>
    <rPh sb="2" eb="4">
      <t>サギョウ</t>
    </rPh>
    <rPh sb="5" eb="6">
      <t>ナガ</t>
    </rPh>
    <rPh sb="8" eb="9">
      <t>ツギ</t>
    </rPh>
    <rPh sb="21" eb="23">
      <t>ニュウリョク</t>
    </rPh>
    <phoneticPr fontId="9"/>
  </si>
  <si>
    <t>　　①団体情報の入力</t>
    <rPh sb="3" eb="5">
      <t>ダンタイ</t>
    </rPh>
    <rPh sb="5" eb="7">
      <t>ジョウホウ</t>
    </rPh>
    <rPh sb="8" eb="10">
      <t>ニュウリョク</t>
    </rPh>
    <phoneticPr fontId="9"/>
  </si>
  <si>
    <t>・プログラム購入部数もこちらで入力となります。</t>
    <rPh sb="6" eb="8">
      <t>コウニュウ</t>
    </rPh>
    <rPh sb="8" eb="10">
      <t>ブスウ</t>
    </rPh>
    <rPh sb="15" eb="17">
      <t>ニュウリョク</t>
    </rPh>
    <phoneticPr fontId="9"/>
  </si>
  <si>
    <t>　　②選手情報の入力</t>
    <rPh sb="3" eb="5">
      <t>センシュ</t>
    </rPh>
    <rPh sb="5" eb="7">
      <t>ジョウホウ</t>
    </rPh>
    <rPh sb="8" eb="10">
      <t>ニュウリョク</t>
    </rPh>
    <phoneticPr fontId="9"/>
  </si>
  <si>
    <t>　　※種目はドロップダウンリストから選択してください。</t>
    <rPh sb="3" eb="5">
      <t>シュモク</t>
    </rPh>
    <rPh sb="18" eb="20">
      <t>センタク</t>
    </rPh>
    <phoneticPr fontId="9"/>
  </si>
  <si>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9"/>
  </si>
  <si>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9"/>
  </si>
  <si>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9"/>
  </si>
  <si>
    <r>
      <t>◎トラック種目・・・・分秒をドット「．」で区切り、</t>
    </r>
    <r>
      <rPr>
        <b/>
        <u/>
        <sz val="11"/>
        <color indexed="10"/>
        <rFont val="ＭＳ ゴシック"/>
        <family val="3"/>
        <charset val="128"/>
      </rPr>
      <t>100分の1秒まで入力</t>
    </r>
    <rPh sb="5" eb="7">
      <t>シュモク</t>
    </rPh>
    <phoneticPr fontId="9"/>
  </si>
  <si>
    <t>4.07.00</t>
    <phoneticPr fontId="9"/>
  </si>
  <si>
    <t>12秒00</t>
    <rPh sb="2" eb="3">
      <t>ビョウ</t>
    </rPh>
    <phoneticPr fontId="9"/>
  </si>
  <si>
    <r>
      <t>◎フィールド種目・・・メートルを「m」で区切り、</t>
    </r>
    <r>
      <rPr>
        <b/>
        <u/>
        <sz val="11"/>
        <color indexed="10"/>
        <rFont val="ＭＳ ゴシック"/>
        <family val="3"/>
        <charset val="128"/>
      </rPr>
      <t>cm単位まで入力（「cm」の文字は入れない）</t>
    </r>
    <rPh sb="6" eb="8">
      <t>シュモク</t>
    </rPh>
    <phoneticPr fontId="9"/>
  </si>
  <si>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9"/>
  </si>
  <si>
    <t>　　③種目別人数の確認・印刷</t>
    <rPh sb="3" eb="6">
      <t>シュモクベツ</t>
    </rPh>
    <rPh sb="6" eb="8">
      <t>ニンズウ</t>
    </rPh>
    <rPh sb="9" eb="11">
      <t>カクニン</t>
    </rPh>
    <rPh sb="12" eb="14">
      <t>インサツ</t>
    </rPh>
    <phoneticPr fontId="9"/>
  </si>
  <si>
    <t>　　④ファイルの保存</t>
    <rPh sb="8" eb="10">
      <t>ホゾン</t>
    </rPh>
    <phoneticPr fontId="9"/>
  </si>
  <si>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9"/>
  </si>
  <si>
    <t>　　⑤メール送信</t>
    <rPh sb="6" eb="8">
      <t>ソウシン</t>
    </rPh>
    <phoneticPr fontId="9"/>
  </si>
  <si>
    <t>　・入力したファイルを添付して送信してください。アドレスは要項を確認してください。</t>
    <rPh sb="2" eb="4">
      <t>ニュウリョク</t>
    </rPh>
    <rPh sb="11" eb="13">
      <t>テンプ</t>
    </rPh>
    <rPh sb="29" eb="31">
      <t>ヨウコウ</t>
    </rPh>
    <rPh sb="32" eb="34">
      <t>カクニン</t>
    </rPh>
    <phoneticPr fontId="9"/>
  </si>
  <si>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9"/>
  </si>
  <si>
    <t>　　⑥参加料の振込</t>
    <rPh sb="3" eb="6">
      <t>サンカリョウ</t>
    </rPh>
    <rPh sb="7" eb="9">
      <t>フリコミ</t>
    </rPh>
    <phoneticPr fontId="9"/>
  </si>
  <si>
    <r>
      <t>　・参加料を振り込んで</t>
    </r>
    <r>
      <rPr>
        <sz val="11"/>
        <color indexed="8"/>
        <rFont val="ＭＳ 明朝"/>
        <family val="1"/>
        <charset val="128"/>
      </rPr>
      <t>ください。</t>
    </r>
    <rPh sb="2" eb="5">
      <t>サンカリョウ</t>
    </rPh>
    <rPh sb="6" eb="7">
      <t>フ</t>
    </rPh>
    <rPh sb="8" eb="9">
      <t>コ</t>
    </rPh>
    <phoneticPr fontId="9"/>
  </si>
  <si>
    <t>　　⑦郵送</t>
    <rPh sb="3" eb="5">
      <t>ユウソウ</t>
    </rPh>
    <phoneticPr fontId="9"/>
  </si>
  <si>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9"/>
  </si>
  <si>
    <t>　　⑧申込完了</t>
    <rPh sb="3" eb="5">
      <t>モウシコミ</t>
    </rPh>
    <rPh sb="5" eb="7">
      <t>カンリョウ</t>
    </rPh>
    <phoneticPr fontId="9"/>
  </si>
  <si>
    <t>←大学生のみ、地域学連コードをハイフンを含めて入力してください。</t>
    <rPh sb="1" eb="4">
      <t>ダイガクセイ</t>
    </rPh>
    <rPh sb="7" eb="9">
      <t>チイキ</t>
    </rPh>
    <rPh sb="9" eb="11">
      <t>ガクレン</t>
    </rPh>
    <rPh sb="20" eb="21">
      <t>フク</t>
    </rPh>
    <rPh sb="23" eb="25">
      <t>ニュウ</t>
    </rPh>
    <phoneticPr fontId="9"/>
  </si>
  <si>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9"/>
  </si>
  <si>
    <t>できる限り感染リスクを軽減させた競技会の運営に務めてまいります。</t>
    <phoneticPr fontId="9"/>
  </si>
  <si>
    <t>そこで、競技会に参加される皆様には、大会前後の体調を確認・記録し、大会前の体調については大会当日に提出をして頂きます。</t>
    <rPh sb="13" eb="14">
      <t>ミナ</t>
    </rPh>
    <rPh sb="14" eb="15">
      <t>サマ</t>
    </rPh>
    <rPh sb="54" eb="55">
      <t>イタダ</t>
    </rPh>
    <phoneticPr fontId="9"/>
  </si>
  <si>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9"/>
  </si>
  <si>
    <t>⬅</t>
    <phoneticPr fontId="9"/>
  </si>
  <si>
    <t>４</t>
    <phoneticPr fontId="18"/>
  </si>
  <si>
    <t>所属（学校名など）</t>
  </si>
  <si>
    <t>]ＡＡＦ</t>
    <phoneticPr fontId="96"/>
  </si>
  <si>
    <t>　【大会後／個人管理用】新型コロナウイルス感染症についての体調管理チェツクシート</t>
    <phoneticPr fontId="98"/>
  </si>
  <si>
    <t>※犬会終了後２週間は健康チェックをすること。</t>
    <phoneticPr fontId="98"/>
  </si>
  <si>
    <t>※該当しない場合は☓を入れ、該当する場合は○を記入すること［体温は0.1℃単位の数字を記入］</t>
    <phoneticPr fontId="98"/>
  </si>
  <si>
    <t>N0.</t>
    <phoneticPr fontId="94"/>
  </si>
  <si>
    <t>チェックリスト</t>
    <phoneticPr fontId="18"/>
  </si>
  <si>
    <t>１</t>
    <phoneticPr fontId="93"/>
  </si>
  <si>
    <t>のどの痛みがある</t>
    <phoneticPr fontId="94"/>
  </si>
  <si>
    <t>２</t>
    <phoneticPr fontId="18"/>
  </si>
  <si>
    <t>咳（せき）が出る</t>
    <phoneticPr fontId="94"/>
  </si>
  <si>
    <t>３</t>
    <phoneticPr fontId="18"/>
  </si>
  <si>
    <t>痰（たん）がでたり、からんだりする</t>
    <phoneticPr fontId="94"/>
  </si>
  <si>
    <t>鼻水、鼻づまりがある　ﾒｱﾚﾉﾚｷﾞｰを匹</t>
    <phoneticPr fontId="99"/>
  </si>
  <si>
    <t>５</t>
    <phoneticPr fontId="18"/>
  </si>
  <si>
    <t>頭が痛い</t>
    <phoneticPr fontId="94"/>
  </si>
  <si>
    <t>６</t>
    <phoneticPr fontId="18"/>
  </si>
  <si>
    <t>体のだるさなどがある</t>
    <phoneticPr fontId="94"/>
  </si>
  <si>
    <t>７</t>
    <phoneticPr fontId="18"/>
  </si>
  <si>
    <t>発熱の症状がある</t>
    <phoneticPr fontId="94"/>
  </si>
  <si>
    <t>８</t>
    <phoneticPr fontId="18"/>
  </si>
  <si>
    <t>息苦しさがある</t>
    <phoneticPr fontId="94"/>
  </si>
  <si>
    <t>９</t>
    <phoneticPr fontId="18"/>
  </si>
  <si>
    <t>味覚異常(味がしない)</t>
    <phoneticPr fontId="94"/>
  </si>
  <si>
    <t>嗅覚異常(匂いがしない)</t>
    <phoneticPr fontId="94"/>
  </si>
  <si>
    <t>体温</t>
    <phoneticPr fontId="94"/>
  </si>
  <si>
    <t>゜ Ｃ</t>
    <phoneticPr fontId="99"/>
  </si>
  <si>
    <t>゜ Ｃ</t>
    <phoneticPr fontId="99"/>
  </si>
  <si>
    <t>゜ Ｃ</t>
    <phoneticPr fontId="99"/>
  </si>
  <si>
    <t>゜ Ｃ</t>
    <phoneticPr fontId="99"/>
  </si>
  <si>
    <t>氏名</t>
    <phoneticPr fontId="18"/>
  </si>
  <si>
    <t>※症状が４日以上続く場合は必ず最寄りの保健所、医師会、診療所等に報告してください。症状には個人差がありますので、強い症状と思う場合にはすぐに報告してください。</t>
    <phoneticPr fontId="94"/>
  </si>
  <si>
    <t>※保健所、医師会、診療所等に相談後、必ず大会主催者に報告してください。</t>
    <phoneticPr fontId="94"/>
  </si>
  <si>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9"/>
  </si>
  <si>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3"/>
  </si>
  <si>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3"/>
  </si>
  <si>
    <t>キ　　　リ　　　ト　　リ</t>
    <phoneticPr fontId="43"/>
  </si>
  <si>
    <t>申請日</t>
    <rPh sb="0" eb="3">
      <t>シンセイビ</t>
    </rPh>
    <phoneticPr fontId="43"/>
  </si>
  <si>
    <t>名古屋地区陸上競技協会　会長　坂井田　酵三殿</t>
    <rPh sb="0" eb="11">
      <t>ナゴヤチクリ</t>
    </rPh>
    <rPh sb="12" eb="14">
      <t>カイチョウ</t>
    </rPh>
    <rPh sb="15" eb="18">
      <t>サカイダ</t>
    </rPh>
    <rPh sb="20" eb="21">
      <t>サン</t>
    </rPh>
    <rPh sb="21" eb="22">
      <t>ドノ</t>
    </rPh>
    <phoneticPr fontId="43"/>
  </si>
  <si>
    <t>団　体　名</t>
    <rPh sb="0" eb="1">
      <t>ダン</t>
    </rPh>
    <rPh sb="2" eb="3">
      <t>カラダ</t>
    </rPh>
    <rPh sb="4" eb="5">
      <t>メイ</t>
    </rPh>
    <phoneticPr fontId="43"/>
  </si>
  <si>
    <t>申請者 氏名</t>
    <rPh sb="0" eb="3">
      <t>シンセイシャ</t>
    </rPh>
    <rPh sb="4" eb="6">
      <t>シメイ</t>
    </rPh>
    <phoneticPr fontId="43"/>
  </si>
  <si>
    <t>申請者住所</t>
    <rPh sb="0" eb="3">
      <t>シンセイシャ</t>
    </rPh>
    <rPh sb="3" eb="5">
      <t>ジュウショ</t>
    </rPh>
    <phoneticPr fontId="43"/>
  </si>
  <si>
    <t>電話番号
（携帯が望ましい）</t>
    <rPh sb="0" eb="4">
      <t>デンワバンゴウ</t>
    </rPh>
    <rPh sb="6" eb="8">
      <t>ケイタイ</t>
    </rPh>
    <rPh sb="9" eb="10">
      <t>ノゾ</t>
    </rPh>
    <phoneticPr fontId="43"/>
  </si>
  <si>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3"/>
  </si>
  <si>
    <t>これらの項目が守られない場合には退場して頂く場合があります。、</t>
    <phoneticPr fontId="43"/>
  </si>
  <si>
    <t>本人自署</t>
    <rPh sb="0" eb="2">
      <t>ホンニン</t>
    </rPh>
    <rPh sb="2" eb="4">
      <t>ジショ</t>
    </rPh>
    <phoneticPr fontId="43"/>
  </si>
  <si>
    <t>選手との続柄</t>
    <rPh sb="0" eb="2">
      <t>センシュ</t>
    </rPh>
    <rPh sb="4" eb="6">
      <t>ゾクガラ</t>
    </rPh>
    <phoneticPr fontId="43"/>
  </si>
  <si>
    <r>
      <t xml:space="preserve">ﾌﾘｶﾞﾅ
</t>
    </r>
    <r>
      <rPr>
        <b/>
        <sz val="8"/>
        <color indexed="10"/>
        <rFont val="ＭＳ 明朝"/>
        <family val="1"/>
        <charset val="128"/>
      </rPr>
      <t>姓と名の間に
半角ｽﾍﾟｰｽ1つ</t>
    </r>
    <rPh sb="13" eb="15">
      <t>ハンカク</t>
    </rPh>
    <phoneticPr fontId="9"/>
  </si>
  <si>
    <t>名古屋　太郎</t>
    <rPh sb="0" eb="3">
      <t>ナゴヤ</t>
    </rPh>
    <rPh sb="4" eb="6">
      <t>タロウ</t>
    </rPh>
    <phoneticPr fontId="9"/>
  </si>
  <si>
    <t>ﾅｺﾞﾔ ﾀﾛｳ</t>
    <phoneticPr fontId="9"/>
  </si>
  <si>
    <t>競技者名英字</t>
  </si>
  <si>
    <t>国籍</t>
  </si>
  <si>
    <t>高2</t>
    <rPh sb="0" eb="1">
      <t>コウ</t>
    </rPh>
    <phoneticPr fontId="9"/>
  </si>
  <si>
    <t>生年月日</t>
    <rPh sb="0" eb="4">
      <t>セイネン</t>
    </rPh>
    <phoneticPr fontId="9"/>
  </si>
  <si>
    <t>ナンバー</t>
    <phoneticPr fontId="9"/>
  </si>
  <si>
    <t>JAAF ID</t>
    <phoneticPr fontId="9"/>
  </si>
  <si>
    <t>中１</t>
    <rPh sb="0" eb="1">
      <t>チュウ</t>
    </rPh>
    <phoneticPr fontId="9"/>
  </si>
  <si>
    <t>中２</t>
    <rPh sb="0" eb="1">
      <t>チュウ</t>
    </rPh>
    <phoneticPr fontId="9"/>
  </si>
  <si>
    <t>中３</t>
    <rPh sb="0" eb="1">
      <t>チュウ</t>
    </rPh>
    <phoneticPr fontId="9"/>
  </si>
  <si>
    <t>高１</t>
    <rPh sb="0" eb="1">
      <t>コウ</t>
    </rPh>
    <phoneticPr fontId="9"/>
  </si>
  <si>
    <t>高２</t>
    <rPh sb="0" eb="1">
      <t>コウ</t>
    </rPh>
    <phoneticPr fontId="9"/>
  </si>
  <si>
    <t>高３</t>
    <rPh sb="0" eb="1">
      <t>コウ</t>
    </rPh>
    <phoneticPr fontId="9"/>
  </si>
  <si>
    <t>高４</t>
    <rPh sb="0" eb="1">
      <t>コウ</t>
    </rPh>
    <phoneticPr fontId="9"/>
  </si>
  <si>
    <t>大１</t>
    <rPh sb="0" eb="1">
      <t>ダイ</t>
    </rPh>
    <phoneticPr fontId="9"/>
  </si>
  <si>
    <t>大２</t>
    <rPh sb="0" eb="1">
      <t>ダイ</t>
    </rPh>
    <phoneticPr fontId="9"/>
  </si>
  <si>
    <t>大３</t>
    <rPh sb="0" eb="1">
      <t>ダイ</t>
    </rPh>
    <phoneticPr fontId="9"/>
  </si>
  <si>
    <t>大４</t>
    <rPh sb="0" eb="1">
      <t>ダイ</t>
    </rPh>
    <phoneticPr fontId="9"/>
  </si>
  <si>
    <t>大５</t>
    <rPh sb="0" eb="1">
      <t>ダイ</t>
    </rPh>
    <phoneticPr fontId="9"/>
  </si>
  <si>
    <t>Ｍ１</t>
    <phoneticPr fontId="9"/>
  </si>
  <si>
    <t>Ｍ２</t>
  </si>
  <si>
    <t>Ｄ１</t>
    <phoneticPr fontId="9"/>
  </si>
  <si>
    <t>Ｄ２</t>
  </si>
  <si>
    <t>Ｄ３</t>
  </si>
  <si>
    <t>Ｄ４</t>
  </si>
  <si>
    <t>団体名</t>
    <rPh sb="0" eb="2">
      <t>ダンタイ</t>
    </rPh>
    <rPh sb="2" eb="3">
      <t>メイ</t>
    </rPh>
    <phoneticPr fontId="13"/>
  </si>
  <si>
    <t>団体ID</t>
  </si>
  <si>
    <t>国籍</t>
    <rPh sb="0" eb="2">
      <t>コクセキ</t>
    </rPh>
    <phoneticPr fontId="9"/>
  </si>
  <si>
    <t>JPN 日本</t>
    <rPh sb="4" eb="6">
      <t>ニホン</t>
    </rPh>
    <phoneticPr fontId="9"/>
  </si>
  <si>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</si>
  <si>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</si>
  <si>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</si>
  <si>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</si>
  <si>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</si>
  <si>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</si>
  <si>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</si>
  <si>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</si>
  <si>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</si>
  <si>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</si>
  <si>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</si>
  <si>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</si>
  <si>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</si>
  <si>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</si>
  <si>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</si>
  <si>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</si>
  <si>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</si>
  <si>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</si>
  <si>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</si>
  <si>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</si>
  <si>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</si>
  <si>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</si>
  <si>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</si>
  <si>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</si>
  <si>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</si>
  <si>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</si>
  <si>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</si>
  <si>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</si>
  <si>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</si>
  <si>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</si>
  <si>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</si>
  <si>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</si>
  <si>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</si>
  <si>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</si>
  <si>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</si>
  <si>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</si>
  <si>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</si>
  <si>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</si>
  <si>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</si>
  <si>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</si>
  <si>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</si>
  <si>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</si>
  <si>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</si>
  <si>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</si>
  <si>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</si>
  <si>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</si>
  <si>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</si>
  <si>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</si>
  <si>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</si>
  <si>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</si>
  <si>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</si>
  <si>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</si>
  <si>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</si>
  <si>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</si>
  <si>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</si>
  <si>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</si>
  <si>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</si>
  <si>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</si>
  <si>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</si>
  <si>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</si>
  <si>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</si>
  <si>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</si>
  <si>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</si>
  <si>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</si>
  <si>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</si>
  <si>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</si>
  <si>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</si>
  <si>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</si>
  <si>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</si>
  <si>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</si>
  <si>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</si>
  <si>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</si>
  <si>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</si>
  <si>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</si>
  <si>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</si>
  <si>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</si>
  <si>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</si>
  <si>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</si>
  <si>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</si>
  <si>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</si>
  <si>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</si>
  <si>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</si>
  <si>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</si>
  <si>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</si>
  <si>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</si>
  <si>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</si>
  <si>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</si>
  <si>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</si>
  <si>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</si>
  <si>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</si>
  <si>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</si>
  <si>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</si>
  <si>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</si>
  <si>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</si>
  <si>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</si>
  <si>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</si>
  <si>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</si>
  <si>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</si>
  <si>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</si>
  <si>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</si>
  <si>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</si>
  <si>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</si>
  <si>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</si>
  <si>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</si>
  <si>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</si>
  <si>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</si>
  <si>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</si>
  <si>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</si>
  <si>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</si>
  <si>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</si>
  <si>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</si>
  <si>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</si>
  <si>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</si>
  <si>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</si>
  <si>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</si>
  <si>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</si>
  <si>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</si>
  <si>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</si>
  <si>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</si>
  <si>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</si>
  <si>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</si>
  <si>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</si>
  <si>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</si>
  <si>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</si>
  <si>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</si>
  <si>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</si>
  <si>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</si>
  <si>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</si>
  <si>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</si>
  <si>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</si>
  <si>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</si>
  <si>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</si>
  <si>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</si>
  <si>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</si>
  <si>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</si>
  <si>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</si>
  <si>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</si>
  <si>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</si>
  <si>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</si>
  <si>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</si>
  <si>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</si>
  <si>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</si>
  <si>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</si>
  <si>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</si>
  <si>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</si>
  <si>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</si>
  <si>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</si>
  <si>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</si>
  <si>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</si>
  <si>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</si>
  <si>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</si>
  <si>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</si>
  <si>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</si>
  <si>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</si>
  <si>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</si>
  <si>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</si>
  <si>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</si>
  <si>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</si>
  <si>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</si>
  <si>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</si>
  <si>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</si>
  <si>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</si>
  <si>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</si>
  <si>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</si>
  <si>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</si>
  <si>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</si>
  <si>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</si>
  <si>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</si>
  <si>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</si>
  <si>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</si>
  <si>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</si>
  <si>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</si>
  <si>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</si>
  <si>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</si>
  <si>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</si>
  <si>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</si>
  <si>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</si>
  <si>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</si>
  <si>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</si>
  <si>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</si>
  <si>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</si>
  <si>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</si>
  <si>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</si>
  <si>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</si>
  <si>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</si>
  <si>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</si>
  <si>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</si>
  <si>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</si>
  <si>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</si>
  <si>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</si>
  <si>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</si>
  <si>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</si>
  <si>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</si>
  <si>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</si>
  <si>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</si>
  <si>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</si>
  <si>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</si>
  <si>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</si>
  <si>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</si>
  <si>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</si>
  <si>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</si>
  <si>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</si>
  <si>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</si>
  <si>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</si>
  <si>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</si>
  <si>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</si>
  <si>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</si>
  <si>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</si>
  <si>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</si>
  <si>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</si>
  <si>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</si>
  <si>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</si>
  <si>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</si>
  <si>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</si>
  <si>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</si>
  <si>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</si>
  <si>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</si>
  <si>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</si>
  <si>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</si>
  <si>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</si>
  <si>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</si>
  <si>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</si>
  <si>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</si>
  <si>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</si>
  <si>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</si>
  <si>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</si>
  <si>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</si>
  <si>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</si>
  <si>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</si>
  <si>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</si>
  <si>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</si>
  <si>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</si>
  <si>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</si>
  <si>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</si>
  <si>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</si>
  <si>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</si>
  <si>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</si>
  <si>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</si>
  <si>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9"/>
  </si>
  <si>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9"/>
  </si>
  <si>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9"/>
  </si>
  <si>
    <t>一般大学高校</t>
    <rPh sb="0" eb="2">
      <t>イッパ</t>
    </rPh>
    <rPh sb="2" eb="4">
      <t>ダイガク</t>
    </rPh>
    <rPh sb="4" eb="6">
      <t>コウコウ</t>
    </rPh>
    <phoneticPr fontId="9"/>
  </si>
  <si>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9"/>
  </si>
  <si>
    <t>参　加　料</t>
    <phoneticPr fontId="9"/>
  </si>
  <si>
    <t>中　　　学</t>
    <rPh sb="0" eb="1">
      <t>ナカ</t>
    </rPh>
    <rPh sb="4" eb="5">
      <t>ガク</t>
    </rPh>
    <phoneticPr fontId="9"/>
  </si>
  <si>
    <t>参加料設定➡➡</t>
    <rPh sb="0" eb="3">
      <t>サン</t>
    </rPh>
    <rPh sb="3" eb="5">
      <t>セッテ</t>
    </rPh>
    <phoneticPr fontId="9"/>
  </si>
  <si>
    <t>郵送期間</t>
    <rPh sb="0" eb="2">
      <t>ユウソウ</t>
    </rPh>
    <rPh sb="2" eb="4">
      <t>キカン</t>
    </rPh>
    <phoneticPr fontId="9"/>
  </si>
  <si>
    <t>団体用</t>
    <rPh sb="0" eb="2">
      <t>ダンタイ</t>
    </rPh>
    <rPh sb="2" eb="3">
      <t>ヨウ</t>
    </rPh>
    <phoneticPr fontId="9"/>
  </si>
  <si>
    <t>メール送信期間</t>
    <rPh sb="3" eb="5">
      <t>ソウシン</t>
    </rPh>
    <rPh sb="5" eb="7">
      <t>キカン</t>
    </rPh>
    <phoneticPr fontId="9"/>
  </si>
  <si>
    <t>振込期間</t>
    <rPh sb="0" eb="2">
      <t>フリコミ</t>
    </rPh>
    <rPh sb="2" eb="4">
      <t>キカン</t>
    </rPh>
    <phoneticPr fontId="9"/>
  </si>
  <si>
    <t>　⬆　日付が数字になる場合には、ホームタブの数値メニューのリストから</t>
    <rPh sb="3" eb="5">
      <t>ヒヅケ</t>
    </rPh>
    <rPh sb="6" eb="8">
      <t>スウジ</t>
    </rPh>
    <rPh sb="11" eb="13">
      <t>バアイ</t>
    </rPh>
    <rPh sb="22" eb="24">
      <t>スウチ</t>
    </rPh>
    <phoneticPr fontId="9"/>
  </si>
  <si>
    <t>※申込みファイルは全カテゴリー共通です。①団体情報入力で、中学、一般大学高校の選択をお願いします。</t>
    <rPh sb="1" eb="3">
      <t>モウシコ</t>
    </rPh>
    <rPh sb="9" eb="10">
      <t>ゼン</t>
    </rPh>
    <rPh sb="15" eb="17">
      <t>キョウツウ</t>
    </rPh>
    <rPh sb="21" eb="23">
      <t>ダンタイ</t>
    </rPh>
    <rPh sb="23" eb="25">
      <t>ジョウホウ</t>
    </rPh>
    <rPh sb="25" eb="27">
      <t>ニュウリョク</t>
    </rPh>
    <rPh sb="29" eb="31">
      <t>チュウガク</t>
    </rPh>
    <rPh sb="32" eb="34">
      <t>イッパン</t>
    </rPh>
    <rPh sb="34" eb="36">
      <t>ダイガク</t>
    </rPh>
    <rPh sb="36" eb="38">
      <t>コウコウ</t>
    </rPh>
    <rPh sb="39" eb="41">
      <t>センタク</t>
    </rPh>
    <rPh sb="43" eb="44">
      <t>ネガ</t>
    </rPh>
    <phoneticPr fontId="9"/>
  </si>
  <si>
    <t>⇒</t>
    <phoneticPr fontId="9"/>
  </si>
  <si>
    <t>↓</t>
    <phoneticPr fontId="9"/>
  </si>
  <si>
    <t>20m</t>
    <phoneticPr fontId="9"/>
  </si>
  <si>
    <t>⇒</t>
    <phoneticPr fontId="9"/>
  </si>
  <si>
    <t>20m00</t>
    <phoneticPr fontId="9"/>
  </si>
  <si>
    <t>パロマ瑞穂北陸上競技場</t>
  </si>
  <si>
    <t>ただし、事前申請に限ります。当日の発行はいたしませんのでご注意ください。</t>
    <rPh sb="4" eb="8">
      <t>ジゼンシンセイ</t>
    </rPh>
    <rPh sb="9" eb="10">
      <t>カギ</t>
    </rPh>
    <rPh sb="14" eb="16">
      <t>トウジツ</t>
    </rPh>
    <rPh sb="17" eb="19">
      <t>ハッコウ</t>
    </rPh>
    <rPh sb="29" eb="31">
      <t>チュウイ</t>
    </rPh>
    <phoneticPr fontId="43"/>
  </si>
  <si>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17"/>
  </si>
  <si>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17"/>
  </si>
  <si>
    <t>※該当しない場合は✔を入れ、該当する場合は〇を記入すること（体温0.1℃単位の数字を記入）</t>
  </si>
  <si>
    <t>No.</t>
    <phoneticPr fontId="117"/>
  </si>
  <si>
    <t>チェックリスト</t>
    <phoneticPr fontId="117"/>
  </si>
  <si>
    <t>のどの痛みがある</t>
    <rPh sb="3" eb="4">
      <t>イタ</t>
    </rPh>
    <phoneticPr fontId="117"/>
  </si>
  <si>
    <t>咳（せき）が出る</t>
    <rPh sb="6" eb="7">
      <t>デ</t>
    </rPh>
    <phoneticPr fontId="117"/>
  </si>
  <si>
    <t>痰（たん）がでたり、からんだりする</t>
    <phoneticPr fontId="117"/>
  </si>
  <si>
    <t>鼻水（はなみず）、鼻づまりがある　※アレルギーを除く</t>
    <phoneticPr fontId="117"/>
  </si>
  <si>
    <t>頭が痛い</t>
    <rPh sb="0" eb="1">
      <t>アタマ</t>
    </rPh>
    <rPh sb="2" eb="3">
      <t>イタ</t>
    </rPh>
    <phoneticPr fontId="117"/>
  </si>
  <si>
    <t>体のだるさなどがある</t>
    <rPh sb="0" eb="1">
      <t>カラダ</t>
    </rPh>
    <phoneticPr fontId="117"/>
  </si>
  <si>
    <t>発熱の症状がある</t>
    <rPh sb="0" eb="2">
      <t>ハツネツ</t>
    </rPh>
    <rPh sb="3" eb="5">
      <t>ショウジョウ</t>
    </rPh>
    <phoneticPr fontId="117"/>
  </si>
  <si>
    <t>息苦しさがある</t>
    <phoneticPr fontId="117"/>
  </si>
  <si>
    <t>味覚異常(味がしない)</t>
    <rPh sb="0" eb="2">
      <t>ミカク</t>
    </rPh>
    <rPh sb="2" eb="4">
      <t>イジョウ</t>
    </rPh>
    <rPh sb="5" eb="6">
      <t>アジ</t>
    </rPh>
    <phoneticPr fontId="117"/>
  </si>
  <si>
    <t>嗅覚異常(匂いがしない)</t>
    <phoneticPr fontId="117"/>
  </si>
  <si>
    <t>体温</t>
    <rPh sb="0" eb="2">
      <t>タイオン</t>
    </rPh>
    <phoneticPr fontId="117"/>
  </si>
  <si>
    <t>℃</t>
    <phoneticPr fontId="117"/>
  </si>
  <si>
    <r>
      <t>薬剤の服用</t>
    </r>
    <r>
      <rPr>
        <sz val="11"/>
        <color theme="1"/>
        <rFont val="ＭＳ Ｐゴシック"/>
        <family val="3"/>
        <charset val="128"/>
        <scheme val="minor"/>
      </rPr>
      <t>(解熱剤を含む上記症状を緩和させる薬剤)</t>
    </r>
    <rPh sb="12" eb="14">
      <t>ジョウキ</t>
    </rPh>
    <phoneticPr fontId="117"/>
  </si>
  <si>
    <t>氏名　　　　　　　　　　　　　　　　　　　　　</t>
    <rPh sb="0" eb="2">
      <t>シメイ</t>
    </rPh>
    <phoneticPr fontId="117"/>
  </si>
  <si>
    <t>所属（学校名など）　　　　　　　　　　　　　　　　　　　　　</t>
    <rPh sb="0" eb="2">
      <t>ショゾク</t>
    </rPh>
    <rPh sb="3" eb="6">
      <t>ガッコウメイ</t>
    </rPh>
    <phoneticPr fontId="117"/>
  </si>
  <si>
    <t>※参加者が未成年の場合</t>
    <phoneticPr fontId="117"/>
  </si>
  <si>
    <t>連絡先（電話番号）　　　　　　　　　　　   　　</t>
    <rPh sb="0" eb="3">
      <t>レンラクサキ</t>
    </rPh>
    <rPh sb="4" eb="6">
      <t>デンワ</t>
    </rPh>
    <rPh sb="6" eb="8">
      <t>バンゴウ</t>
    </rPh>
    <phoneticPr fontId="117"/>
  </si>
  <si>
    <t>保護者氏名　　　　　　　　　　　　　　　　　　　　　　　　　</t>
    <phoneticPr fontId="117"/>
  </si>
  <si>
    <t>記録</t>
    <rPh sb="0" eb="2">
      <t>キロク</t>
    </rPh>
    <phoneticPr fontId="9"/>
  </si>
  <si>
    <r>
      <t>　②必ず、</t>
    </r>
    <r>
      <rPr>
        <b/>
        <sz val="20"/>
        <color theme="3" tint="0.39997558519241921"/>
        <rFont val="ＭＳ ゴシック"/>
        <family val="3"/>
        <charset val="128"/>
      </rPr>
      <t>フ</t>
    </r>
    <r>
      <rPr>
        <b/>
        <i/>
        <sz val="20"/>
        <color theme="3" tint="0.39997558519241921"/>
        <rFont val="ＭＳ ゴシック"/>
        <family val="3"/>
        <charset val="128"/>
      </rPr>
      <t>ァイル名を団体名に変更</t>
    </r>
    <r>
      <rPr>
        <b/>
        <sz val="18"/>
        <color rgb="FFFF0000"/>
        <rFont val="ＭＳ ゴシック"/>
        <family val="3"/>
        <charset val="128"/>
      </rPr>
      <t>して下さい。</t>
    </r>
    <r>
      <rPr>
        <b/>
        <i/>
        <sz val="18"/>
        <color theme="3" tint="0.39997558519241921"/>
        <rFont val="ＭＳ ゴシック"/>
        <family val="3"/>
        <charset val="128"/>
      </rPr>
      <t>個人登録の方は、愛知陸協等は使用せず個人名</t>
    </r>
    <r>
      <rPr>
        <b/>
        <i/>
        <sz val="18"/>
        <color rgb="FFFF0000"/>
        <rFont val="ＭＳ ゴシック"/>
        <family val="3"/>
        <charset val="128"/>
      </rPr>
      <t>に</t>
    </r>
    <r>
      <rPr>
        <b/>
        <sz val="18"/>
        <color rgb="FFFF0000"/>
        <rFont val="ＭＳ ゴシック"/>
        <family val="3"/>
        <charset val="128"/>
      </rPr>
      <t>変更してください。また、メールの件名(タイトル：Subject)にも団体名を入れて下さい。</t>
    </r>
    <rPh sb="2" eb="3">
      <t>カナラ</t>
    </rPh>
    <rPh sb="9" eb="10">
      <t>メイ</t>
    </rPh>
    <rPh sb="11" eb="14">
      <t>ダンタイメイ</t>
    </rPh>
    <rPh sb="15" eb="17">
      <t>ヘンコウ</t>
    </rPh>
    <rPh sb="19" eb="20">
      <t>クダ</t>
    </rPh>
    <rPh sb="23" eb="25">
      <t>コジン</t>
    </rPh>
    <rPh sb="25" eb="27">
      <t>トウロク</t>
    </rPh>
    <rPh sb="28" eb="29">
      <t>カタ</t>
    </rPh>
    <rPh sb="31" eb="33">
      <t>アイチ</t>
    </rPh>
    <rPh sb="33" eb="35">
      <t>リッキョウ</t>
    </rPh>
    <rPh sb="35" eb="36">
      <t>ナド</t>
    </rPh>
    <rPh sb="37" eb="39">
      <t>シヨウ</t>
    </rPh>
    <rPh sb="41" eb="44">
      <t>コジンメイ</t>
    </rPh>
    <rPh sb="45" eb="47">
      <t>ヘンコウ</t>
    </rPh>
    <rPh sb="79" eb="82">
      <t>ダン</t>
    </rPh>
    <rPh sb="83" eb="84">
      <t>イ</t>
    </rPh>
    <rPh sb="86" eb="87">
      <t>クダ</t>
    </rPh>
    <phoneticPr fontId="9"/>
  </si>
  <si>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9"/>
  </si>
  <si>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9"/>
  </si>
  <si>
    <t>＊申し込みのファイルは,各カテゴリーのものを使用してください。</t>
    <rPh sb="1" eb="2">
      <t>モウ</t>
    </rPh>
    <rPh sb="3" eb="4">
      <t>コ</t>
    </rPh>
    <rPh sb="12" eb="13">
      <t>カク</t>
    </rPh>
    <rPh sb="22" eb="24">
      <t>シヨウ</t>
    </rPh>
    <phoneticPr fontId="9"/>
  </si>
  <si>
    <t>入場許可証申請書</t>
    <rPh sb="0" eb="5">
      <t>ニュウジョウキョカ</t>
    </rPh>
    <rPh sb="5" eb="8">
      <t>シンセイショ</t>
    </rPh>
    <phoneticPr fontId="43"/>
  </si>
  <si>
    <t>令和　　年　　　　月　　　　日</t>
    <rPh sb="0" eb="2">
      <t>レイワ</t>
    </rPh>
    <rPh sb="4" eb="5">
      <t>ネン</t>
    </rPh>
    <rPh sb="9" eb="10">
      <t>ツキ</t>
    </rPh>
    <rPh sb="14" eb="15">
      <t>ヒ</t>
    </rPh>
    <phoneticPr fontId="43"/>
  </si>
  <si>
    <t>当面の間、名古屋地区の競技会は無観客で実施します。</t>
    <rPh sb="0" eb="1">
      <t>トウ</t>
    </rPh>
    <rPh sb="1" eb="2">
      <t>メン</t>
    </rPh>
    <rPh sb="3" eb="4">
      <t>ア</t>
    </rPh>
    <rPh sb="5" eb="11">
      <t>ナゴヤチク</t>
    </rPh>
    <rPh sb="11" eb="14">
      <t>キョウギカイ</t>
    </rPh>
    <rPh sb="15" eb="18">
      <t>ムカンキャク</t>
    </rPh>
    <rPh sb="19" eb="21">
      <t>ジッシ</t>
    </rPh>
    <phoneticPr fontId="43"/>
  </si>
  <si>
    <t>選手同様、大会前後の検温等の実施・体調管理シートの提出も合わせてお願い致します。</t>
    <rPh sb="0" eb="2">
      <t>センシュ</t>
    </rPh>
    <rPh sb="2" eb="4">
      <t>ドウヨウ</t>
    </rPh>
    <rPh sb="5" eb="7">
      <t>タイカイ</t>
    </rPh>
    <rPh sb="7" eb="9">
      <t>ゼンゴ</t>
    </rPh>
    <rPh sb="10" eb="12">
      <t>ケンオン</t>
    </rPh>
    <rPh sb="12" eb="13">
      <t>ナド</t>
    </rPh>
    <rPh sb="14" eb="16">
      <t>ジッシ</t>
    </rPh>
    <rPh sb="17" eb="21">
      <t>タイチョウカンリ</t>
    </rPh>
    <rPh sb="25" eb="27">
      <t>テイシュツ</t>
    </rPh>
    <rPh sb="28" eb="29">
      <t>ア</t>
    </rPh>
    <rPh sb="33" eb="34">
      <t>ネガ</t>
    </rPh>
    <rPh sb="35" eb="36">
      <t>イタ</t>
    </rPh>
    <phoneticPr fontId="43"/>
  </si>
  <si>
    <t>この用紙にデータ入力の上、④種目別人数と共に印刷し一緒に郵送してください</t>
    <rPh sb="2" eb="4">
      <t>ヨウシ</t>
    </rPh>
    <rPh sb="8" eb="10">
      <t>ニュウリョク</t>
    </rPh>
    <rPh sb="11" eb="12">
      <t>ウエ</t>
    </rPh>
    <rPh sb="14" eb="17">
      <t>シュモクベツ</t>
    </rPh>
    <rPh sb="17" eb="19">
      <t>ニンズウ</t>
    </rPh>
    <rPh sb="20" eb="21">
      <t>トモ</t>
    </rPh>
    <rPh sb="22" eb="24">
      <t>インサツ</t>
    </rPh>
    <rPh sb="25" eb="26">
      <t>イチ</t>
    </rPh>
    <rPh sb="26" eb="27">
      <t>チョ</t>
    </rPh>
    <rPh sb="28" eb="30">
      <t>ユウソウ</t>
    </rPh>
    <phoneticPr fontId="43"/>
  </si>
  <si>
    <t>リレー記録</t>
    <rPh sb="3" eb="5">
      <t>キロ</t>
    </rPh>
    <phoneticPr fontId="9"/>
  </si>
  <si>
    <t>種目２日目</t>
    <rPh sb="0" eb="2">
      <t>シュモク</t>
    </rPh>
    <rPh sb="3" eb="5">
      <t>h</t>
    </rPh>
    <phoneticPr fontId="9"/>
  </si>
  <si>
    <t>記録２日目</t>
    <rPh sb="0" eb="2">
      <t>キロク</t>
    </rPh>
    <rPh sb="3" eb="5">
      <t>h</t>
    </rPh>
    <phoneticPr fontId="9"/>
  </si>
  <si>
    <t>男子➡</t>
    <rPh sb="0" eb="2">
      <t>ダンシ</t>
    </rPh>
    <phoneticPr fontId="9"/>
  </si>
  <si>
    <t>女子➡</t>
    <rPh sb="0" eb="2">
      <t>ジョシ</t>
    </rPh>
    <phoneticPr fontId="9"/>
  </si>
  <si>
    <t>プログラムは予約販売です。当日販売は行いませんので、ご注意ください。</t>
    <rPh sb="6" eb="10">
      <t>ヨヤクハンバイ</t>
    </rPh>
    <rPh sb="13" eb="15">
      <t>トウジツ</t>
    </rPh>
    <rPh sb="15" eb="17">
      <t>ハンバイ</t>
    </rPh>
    <rPh sb="18" eb="19">
      <t>オコナ</t>
    </rPh>
    <rPh sb="27" eb="29">
      <t>チュウイ</t>
    </rPh>
    <phoneticPr fontId="9"/>
  </si>
  <si>
    <t>部</t>
    <rPh sb="0" eb="1">
      <t>ブ</t>
    </rPh>
    <phoneticPr fontId="9"/>
  </si>
  <si>
    <t>←団体名最初の一文字を入力してください(大で始まる団体は２文字入れてください）。</t>
    <rPh sb="1" eb="3">
      <t>ダンタイ</t>
    </rPh>
    <rPh sb="4" eb="6">
      <t>サイショ</t>
    </rPh>
    <rPh sb="7" eb="10">
      <t>ヒトモジ</t>
    </rPh>
    <rPh sb="11" eb="13">
      <t>ニュウリョク</t>
    </rPh>
    <rPh sb="20" eb="21">
      <t>ダイ</t>
    </rPh>
    <rPh sb="22" eb="23">
      <t>ハジ</t>
    </rPh>
    <rPh sb="25" eb="27">
      <t>ダンタ</t>
    </rPh>
    <rPh sb="29" eb="31">
      <t>モジ</t>
    </rPh>
    <rPh sb="31" eb="32">
      <t>イ</t>
    </rPh>
    <phoneticPr fontId="9"/>
  </si>
  <si>
    <t>３．種　目</t>
    <phoneticPr fontId="9"/>
  </si>
  <si>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9"/>
  </si>
  <si>
    <t>短い日付表示を選択してください。⑨日付が数字になる場合を参照してください。</t>
    <rPh sb="0" eb="1">
      <t>ミジカ</t>
    </rPh>
    <rPh sb="2" eb="4">
      <t>ヒヅケ</t>
    </rPh>
    <rPh sb="4" eb="6">
      <t>ヒョウジ</t>
    </rPh>
    <rPh sb="7" eb="9">
      <t>センタク</t>
    </rPh>
    <rPh sb="17" eb="27">
      <t>ヒヅ</t>
    </rPh>
    <rPh sb="28" eb="30">
      <t>サンショウ</t>
    </rPh>
    <phoneticPr fontId="9"/>
  </si>
  <si>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⑧リレーの選手が反映されない場合の対処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9"/>
  </si>
  <si>
    <t>　①ファイルの送信がないと受付けしたことにはなりません。データが不完全なもの、指定外のファイル形式も</t>
    <rPh sb="7" eb="9">
      <t>ソウシン</t>
    </rPh>
    <rPh sb="13" eb="15">
      <t>ウケツ</t>
    </rPh>
    <rPh sb="32" eb="35">
      <t>フカンゼン</t>
    </rPh>
    <rPh sb="39" eb="42">
      <t>シテイガイ</t>
    </rPh>
    <rPh sb="47" eb="49">
      <t>ケイシキ</t>
    </rPh>
    <phoneticPr fontId="9"/>
  </si>
  <si>
    <t>　　受付とはできません。</t>
    <rPh sb="2" eb="4">
      <t>ウケツケ</t>
    </rPh>
    <phoneticPr fontId="9"/>
  </si>
  <si>
    <t>　　大会名や日付は付けないでください。</t>
    <rPh sb="2" eb="5">
      <t>タイカイメイ</t>
    </rPh>
    <rPh sb="6" eb="8">
      <t>ヒズケ</t>
    </rPh>
    <rPh sb="9" eb="10">
      <t>ツ</t>
    </rPh>
    <phoneticPr fontId="9"/>
  </si>
  <si>
    <t>　　これらの項目は、メール送信最終日前のみ可能です。締切後は一切受け付けません。</t>
    <rPh sb="6" eb="8">
      <t>コウモク</t>
    </rPh>
    <rPh sb="13" eb="15">
      <t>ソウシン</t>
    </rPh>
    <rPh sb="15" eb="18">
      <t>サイシュウビ</t>
    </rPh>
    <rPh sb="18" eb="19">
      <t>マエ</t>
    </rPh>
    <rPh sb="21" eb="23">
      <t>カノウ</t>
    </rPh>
    <rPh sb="26" eb="28">
      <t>シメキリ</t>
    </rPh>
    <rPh sb="28" eb="29">
      <t>ゴ</t>
    </rPh>
    <rPh sb="30" eb="32">
      <t>イッサイ</t>
    </rPh>
    <rPh sb="32" eb="33">
      <t>ウ</t>
    </rPh>
    <rPh sb="34" eb="35">
      <t>ツ</t>
    </rPh>
    <phoneticPr fontId="9"/>
  </si>
  <si>
    <t>男女と種目に注意して入呂してください</t>
    <rPh sb="0" eb="2">
      <t>ダンジョ</t>
    </rPh>
    <rPh sb="3" eb="5">
      <t>シュモク</t>
    </rPh>
    <rPh sb="6" eb="8">
      <t>チュウイ</t>
    </rPh>
    <rPh sb="10" eb="12">
      <t>ニュウリョ</t>
    </rPh>
    <phoneticPr fontId="9"/>
  </si>
  <si>
    <t>個人登録専用</t>
    <rPh sb="0" eb="2">
      <t>コジン</t>
    </rPh>
    <rPh sb="2" eb="4">
      <t>トウロク</t>
    </rPh>
    <rPh sb="4" eb="6">
      <t>センヨウ</t>
    </rPh>
    <phoneticPr fontId="9"/>
  </si>
  <si>
    <r>
      <t>このファイルは、</t>
    </r>
    <r>
      <rPr>
        <sz val="20"/>
        <color theme="3"/>
        <rFont val="HG創英角ﾎﾟｯﾌﾟ体"/>
        <family val="3"/>
        <charset val="128"/>
      </rPr>
      <t>個人</t>
    </r>
    <r>
      <rPr>
        <sz val="16"/>
        <rFont val="HG創英角ﾎﾟｯﾌﾟ体"/>
        <family val="3"/>
        <charset val="128"/>
      </rPr>
      <t>専用です。団体登録の方は使用できません。</t>
    </r>
    <rPh sb="8" eb="10">
      <t>コジン</t>
    </rPh>
    <rPh sb="10" eb="12">
      <t>センヨウ</t>
    </rPh>
    <rPh sb="15" eb="17">
      <t>ダンタイ</t>
    </rPh>
    <rPh sb="17" eb="19">
      <t>トウロク</t>
    </rPh>
    <rPh sb="20" eb="21">
      <t>カタ</t>
    </rPh>
    <rPh sb="22" eb="24">
      <t>シヨウ</t>
    </rPh>
    <phoneticPr fontId="9"/>
  </si>
  <si>
    <t>　⑤今年度の登録番号を必ず入力してください。</t>
    <rPh sb="2" eb="5">
      <t>コンネンド</t>
    </rPh>
    <rPh sb="6" eb="10">
      <t>トウロクバンゴウ</t>
    </rPh>
    <rPh sb="11" eb="12">
      <t>カナラ</t>
    </rPh>
    <rPh sb="13" eb="15">
      <t>ニュウリョク</t>
    </rPh>
    <phoneticPr fontId="9"/>
  </si>
  <si>
    <t>　⑥選手データ入力で、項目が変更･追加されています。JAAF登録データをご利用ください。</t>
    <rPh sb="2" eb="4">
      <t>センシュ</t>
    </rPh>
    <rPh sb="7" eb="9">
      <t>ニュウリョク</t>
    </rPh>
    <rPh sb="11" eb="13">
      <t>コウモク</t>
    </rPh>
    <rPh sb="14" eb="16">
      <t>ヘンコウ</t>
    </rPh>
    <rPh sb="17" eb="19">
      <t>ツイカ</t>
    </rPh>
    <rPh sb="30" eb="32">
      <t>トウロク</t>
    </rPh>
    <rPh sb="37" eb="39">
      <t>リヨウ</t>
    </rPh>
    <phoneticPr fontId="9"/>
  </si>
  <si>
    <t>No</t>
    <phoneticPr fontId="43"/>
  </si>
  <si>
    <r>
      <t>N</t>
    </r>
    <r>
      <rPr>
        <sz val="11"/>
        <color theme="1"/>
        <rFont val="ＭＳ ゴシック"/>
        <family val="2"/>
        <charset val="128"/>
      </rPr>
      <t>o</t>
    </r>
    <phoneticPr fontId="43"/>
  </si>
  <si>
    <t>愛知陸協</t>
    <rPh sb="0" eb="4">
      <t>アイチ</t>
    </rPh>
    <phoneticPr fontId="43"/>
  </si>
  <si>
    <t>アイチリッキョウ</t>
    <phoneticPr fontId="43"/>
  </si>
  <si>
    <t>愛知マスターズ</t>
    <rPh sb="0" eb="2">
      <t>アイチ</t>
    </rPh>
    <phoneticPr fontId="9"/>
  </si>
  <si>
    <t>アイチマスターズ</t>
    <phoneticPr fontId="43"/>
  </si>
  <si>
    <t>愛</t>
    <rPh sb="0" eb="1">
      <t>アイ</t>
    </rPh>
    <phoneticPr fontId="9"/>
  </si>
  <si>
    <t>郵送の際に、書留やレターパックプラスの利用は禁止します。</t>
    <rPh sb="0" eb="2">
      <t>ユウソ</t>
    </rPh>
    <rPh sb="3" eb="4">
      <t>サイ</t>
    </rPh>
    <rPh sb="6" eb="8">
      <t>カキトメ</t>
    </rPh>
    <rPh sb="19" eb="21">
      <t>リヨウ</t>
    </rPh>
    <rPh sb="22" eb="24">
      <t>キンシ</t>
    </rPh>
    <phoneticPr fontId="9"/>
  </si>
  <si>
    <t>２０２１　名古屋市民スポーツ祭陸上競技大会</t>
    <phoneticPr fontId="9"/>
  </si>
  <si>
    <t>(5)申込ファイル名も団体名に変えてから送信してください。</t>
    <rPh sb="3" eb="5">
      <t>モウシコミ</t>
    </rPh>
    <rPh sb="9" eb="10">
      <t>メイ</t>
    </rPh>
    <rPh sb="11" eb="14">
      <t>ダンタイメイ</t>
    </rPh>
    <rPh sb="15" eb="16">
      <t>カ</t>
    </rPh>
    <rPh sb="20" eb="22">
      <t>ソウシン</t>
    </rPh>
    <phoneticPr fontId="9"/>
  </si>
  <si>
    <t>(4)メールの件名には、必ず団体名を記入してください。</t>
    <rPh sb="7" eb="9">
      <t>ケンメイ</t>
    </rPh>
    <rPh sb="12" eb="13">
      <t>カナラ</t>
    </rPh>
    <rPh sb="14" eb="17">
      <t>ダンタイメイ</t>
    </rPh>
    <rPh sb="18" eb="20">
      <t>キニュウ</t>
    </rPh>
    <phoneticPr fontId="9"/>
  </si>
  <si>
    <t>http://www.aichi-rk.jp/01_01nittei.htm</t>
    <phoneticPr fontId="9"/>
  </si>
  <si>
    <t>(3)時間プログラム、受付一覧、大会注意事項、待機場所割当表、エントリーリストは、大会７日程度前に　愛知陸協ホームページにアップします。
　　↓名古屋地区の競技会のアドレスです。</t>
    <rPh sb="3" eb="5">
      <t>ジカン</t>
    </rPh>
    <rPh sb="11" eb="13">
      <t>ウケツケ</t>
    </rPh>
    <rPh sb="13" eb="15">
      <t>イチラン</t>
    </rPh>
    <rPh sb="16" eb="18">
      <t>タイカイ</t>
    </rPh>
    <rPh sb="18" eb="20">
      <t>チュウイ</t>
    </rPh>
    <rPh sb="20" eb="22">
      <t>ジコウ</t>
    </rPh>
    <rPh sb="23" eb="27">
      <t>タイキバショ</t>
    </rPh>
    <rPh sb="27" eb="29">
      <t>ワリアテ</t>
    </rPh>
    <rPh sb="29" eb="30">
      <t>ヒョウ</t>
    </rPh>
    <rPh sb="41" eb="43">
      <t>タイカイ</t>
    </rPh>
    <rPh sb="44" eb="45">
      <t>ニチ</t>
    </rPh>
    <rPh sb="45" eb="46">
      <t>ホド</t>
    </rPh>
    <rPh sb="46" eb="47">
      <t>ド</t>
    </rPh>
    <rPh sb="47" eb="48">
      <t>マエ</t>
    </rPh>
    <rPh sb="50" eb="52">
      <t>アイチ</t>
    </rPh>
    <rPh sb="52" eb="54">
      <t>リクキョウ</t>
    </rPh>
    <rPh sb="72" eb="77">
      <t>ナゴヤチク</t>
    </rPh>
    <rPh sb="78" eb="81">
      <t>キョウギカイ</t>
    </rPh>
    <phoneticPr fontId="9"/>
  </si>
  <si>
    <t>(２)本年度から記録会の部は実施しません。</t>
    <rPh sb="3" eb="6">
      <t>ホンネンド</t>
    </rPh>
    <rPh sb="8" eb="11">
      <t>キロクカイ</t>
    </rPh>
    <rPh sb="12" eb="13">
      <t>ブ</t>
    </rPh>
    <rPh sb="14" eb="16">
      <t>ジッシ</t>
    </rPh>
    <phoneticPr fontId="9"/>
  </si>
  <si>
    <t>(1)トラック競技はすべてタイムレースとします。フィールド長さ種目は３回試技とします。</t>
    <rPh sb="7" eb="9">
      <t>キョウギ</t>
    </rPh>
    <rPh sb="29" eb="30">
      <t>ナガ</t>
    </rPh>
    <rPh sb="31" eb="33">
      <t>シュモク</t>
    </rPh>
    <rPh sb="35" eb="36">
      <t>カイ</t>
    </rPh>
    <rPh sb="36" eb="38">
      <t>シギ</t>
    </rPh>
    <phoneticPr fontId="9"/>
  </si>
  <si>
    <t>９．その他</t>
    <phoneticPr fontId="9"/>
  </si>
  <si>
    <t>９．表彰について</t>
    <rPh sb="2" eb="8">
      <t>ヒョウショウ</t>
    </rPh>
    <phoneticPr fontId="9"/>
  </si>
  <si>
    <t>２０２１年７月３０日(金)～８月９日(月)</t>
    <rPh sb="4" eb="5">
      <t>ネン</t>
    </rPh>
    <rPh sb="6" eb="7">
      <t>ガツ</t>
    </rPh>
    <rPh sb="9" eb="10">
      <t>ヒ</t>
    </rPh>
    <rPh sb="11" eb="12">
      <t>キン</t>
    </rPh>
    <rPh sb="15" eb="16">
      <t>ガツ</t>
    </rPh>
    <rPh sb="17" eb="18">
      <t>ヒ</t>
    </rPh>
    <rPh sb="19" eb="20">
      <t>ツキ</t>
    </rPh>
    <phoneticPr fontId="9"/>
  </si>
  <si>
    <t>郵送期間</t>
    <rPh sb="0" eb="2">
      <t>ユウソウ</t>
    </rPh>
    <rPh sb="2" eb="4">
      <t>キカン</t>
    </rPh>
    <phoneticPr fontId="9"/>
  </si>
  <si>
    <t>２０２１年７月２６日(月)～８月５日(金)</t>
    <rPh sb="4" eb="5">
      <t>ネン</t>
    </rPh>
    <rPh sb="6" eb="7">
      <t>ガツ</t>
    </rPh>
    <rPh sb="9" eb="10">
      <t>ヒ</t>
    </rPh>
    <rPh sb="11" eb="12">
      <t>ツキ</t>
    </rPh>
    <rPh sb="15" eb="16">
      <t>ガツ</t>
    </rPh>
    <rPh sb="17" eb="18">
      <t>ヒ</t>
    </rPh>
    <rPh sb="19" eb="20">
      <t>キン</t>
    </rPh>
    <phoneticPr fontId="9"/>
  </si>
  <si>
    <t>振り込み期間</t>
    <rPh sb="0" eb="1">
      <t>フ</t>
    </rPh>
    <rPh sb="2" eb="3">
      <t>コ</t>
    </rPh>
    <rPh sb="4" eb="6">
      <t>キカン</t>
    </rPh>
    <phoneticPr fontId="9"/>
  </si>
  <si>
    <t>２０２１年７月１６日(金)～８月３日(火)</t>
    <rPh sb="4" eb="5">
      <t>ネン</t>
    </rPh>
    <rPh sb="6" eb="7">
      <t>ガツ</t>
    </rPh>
    <rPh sb="9" eb="10">
      <t>ヒ</t>
    </rPh>
    <rPh sb="11" eb="12">
      <t>キン</t>
    </rPh>
    <rPh sb="15" eb="16">
      <t>ガツ</t>
    </rPh>
    <rPh sb="17" eb="18">
      <t>ヒ</t>
    </rPh>
    <rPh sb="19" eb="20">
      <t>ヒ</t>
    </rPh>
    <phoneticPr fontId="9"/>
  </si>
  <si>
    <t>メール送信期間</t>
    <rPh sb="3" eb="5">
      <t>ソウシン</t>
    </rPh>
    <rPh sb="5" eb="7">
      <t>キカン</t>
    </rPh>
    <phoneticPr fontId="9"/>
  </si>
  <si>
    <t>８．申込について</t>
    <phoneticPr fontId="9"/>
  </si>
  <si>
    <t>なお、必要書類の送付先は、各エントリーファイルに記載されていますので、ご確認ください。</t>
    <rPh sb="3" eb="7">
      <t>ヒツヨウショルイ</t>
    </rPh>
    <rPh sb="8" eb="11">
      <t>ソウフサキ</t>
    </rPh>
    <rPh sb="13" eb="14">
      <t>カク</t>
    </rPh>
    <rPh sb="24" eb="26">
      <t>キサイ</t>
    </rPh>
    <rPh sb="36" eb="38">
      <t>カクニン</t>
    </rPh>
    <phoneticPr fontId="9"/>
  </si>
  <si>
    <t>shisupo.moushikomi@gmail.com</t>
    <phoneticPr fontId="9"/>
  </si>
  <si>
    <t>７．申込アドレス</t>
    <rPh sb="2" eb="4">
      <t>モウシコミ</t>
    </rPh>
    <phoneticPr fontId="9"/>
  </si>
  <si>
    <t>＊各カテゴリーの申込ファイルに記載された送付先に、指定のファイルを印刷して郵送してください。</t>
    <rPh sb="1" eb="2">
      <t>カク</t>
    </rPh>
    <rPh sb="8" eb="10">
      <t>モウシコミ</t>
    </rPh>
    <rPh sb="15" eb="17">
      <t>キサイ</t>
    </rPh>
    <rPh sb="20" eb="23">
      <t>ソウフサキ</t>
    </rPh>
    <rPh sb="25" eb="27">
      <t>シテイ</t>
    </rPh>
    <rPh sb="33" eb="35">
      <t>インサツ</t>
    </rPh>
    <rPh sb="37" eb="39">
      <t>ユウソウ</t>
    </rPh>
    <phoneticPr fontId="9"/>
  </si>
  <si>
    <t>６．申込方法</t>
    <rPh sb="2" eb="6">
      <t>モウシコミホウ</t>
    </rPh>
    <phoneticPr fontId="9"/>
  </si>
  <si>
    <r>
      <t>団体名には、</t>
    </r>
    <r>
      <rPr>
        <sz val="16"/>
        <rFont val="HGS創英角ﾎﾟｯﾌﾟ体"/>
        <family val="3"/>
        <charset val="128"/>
      </rPr>
      <t>アイチケンリツ</t>
    </r>
    <r>
      <rPr>
        <sz val="14"/>
        <rFont val="ＭＳ Ｐ明朝"/>
        <family val="1"/>
        <charset val="128"/>
      </rPr>
      <t>や</t>
    </r>
    <r>
      <rPr>
        <sz val="16"/>
        <rFont val="HGS創英角ｺﾞｼｯｸUB"/>
        <family val="3"/>
        <charset val="128"/>
      </rPr>
      <t>ナゴヤシリツ</t>
    </r>
    <r>
      <rPr>
        <sz val="14"/>
        <rFont val="ＭＳ Ｐ明朝"/>
        <family val="1"/>
        <charset val="128"/>
      </rPr>
      <t>は</t>
    </r>
    <r>
      <rPr>
        <sz val="16"/>
        <rFont val="ＭＳ Ｐ明朝"/>
        <family val="1"/>
        <charset val="128"/>
      </rPr>
      <t>絶対に付けないでください！</t>
    </r>
    <rPh sb="0" eb="3">
      <t>ダンタイメイ</t>
    </rPh>
    <rPh sb="21" eb="23">
      <t>ゼッタイ</t>
    </rPh>
    <rPh sb="24" eb="25">
      <t>ツ</t>
    </rPh>
    <phoneticPr fontId="9"/>
  </si>
  <si>
    <t>名古屋地区とは異なります。</t>
    <rPh sb="0" eb="3">
      <t>ナゴヤ</t>
    </rPh>
    <rPh sb="3" eb="5">
      <t>チク</t>
    </rPh>
    <rPh sb="7" eb="8">
      <t>コト</t>
    </rPh>
    <phoneticPr fontId="9"/>
  </si>
  <si>
    <t>⑧参加料、プログラム購入代金納入先</t>
    <rPh sb="1" eb="4">
      <t>サンカリョウ</t>
    </rPh>
    <rPh sb="10" eb="12">
      <t>コウニュウ</t>
    </rPh>
    <rPh sb="12" eb="14">
      <t>ダイ</t>
    </rPh>
    <rPh sb="14" eb="16">
      <t>ノウニュウ</t>
    </rPh>
    <rPh sb="16" eb="17">
      <t>サキ</t>
    </rPh>
    <phoneticPr fontId="9"/>
  </si>
  <si>
    <t>　当日販売は行いません。</t>
    <rPh sb="6" eb="7">
      <t>オコナ</t>
    </rPh>
    <phoneticPr fontId="9"/>
  </si>
  <si>
    <t>⑦プログラムは１部８００円で事前予約販売とします。</t>
    <rPh sb="8" eb="9">
      <t>ブ</t>
    </rPh>
    <rPh sb="12" eb="13">
      <t>エン</t>
    </rPh>
    <rPh sb="14" eb="16">
      <t>ジゼン</t>
    </rPh>
    <rPh sb="16" eb="18">
      <t>ヨヤク</t>
    </rPh>
    <rPh sb="18" eb="20">
      <t>ハンバイ</t>
    </rPh>
    <phoneticPr fontId="9"/>
  </si>
  <si>
    <t>小学生　３００円</t>
    <rPh sb="0" eb="3">
      <t>ショウガクセイ</t>
    </rPh>
    <rPh sb="7" eb="8">
      <t>エン</t>
    </rPh>
    <phoneticPr fontId="9"/>
  </si>
  <si>
    <t>中学生　４００円</t>
    <rPh sb="0" eb="3">
      <t>チュウガクセイ</t>
    </rPh>
    <rPh sb="7" eb="8">
      <t>エン</t>
    </rPh>
    <phoneticPr fontId="9"/>
  </si>
  <si>
    <t>一般～高校生　５００円</t>
    <rPh sb="0" eb="2">
      <t>イッパン</t>
    </rPh>
    <rPh sb="3" eb="6">
      <t>コウコウ</t>
    </rPh>
    <rPh sb="10" eb="11">
      <t>エン</t>
    </rPh>
    <phoneticPr fontId="9"/>
  </si>
  <si>
    <t>⑥今年度から、参加料が有料となります。</t>
    <rPh sb="1" eb="4">
      <t>コンネンド</t>
    </rPh>
    <rPh sb="7" eb="10">
      <t>サンカリョウ</t>
    </rPh>
    <rPh sb="11" eb="13">
      <t>ユウリョウ</t>
    </rPh>
    <phoneticPr fontId="9"/>
  </si>
  <si>
    <t>　　　http://www.aichi-rk.jp/01_01nittei.htm</t>
    <phoneticPr fontId="9"/>
  </si>
  <si>
    <t>　　　　　　　　 申し込みファイルは、以下のアドレスからダウンロードしてください。</t>
    <rPh sb="9" eb="10">
      <t>モウ</t>
    </rPh>
    <rPh sb="11" eb="12">
      <t>コ</t>
    </rPh>
    <rPh sb="19" eb="21">
      <t>イカ</t>
    </rPh>
    <phoneticPr fontId="9"/>
  </si>
  <si>
    <t>　　　　　　　　 必ず、メールを送信してください。</t>
    <rPh sb="9" eb="10">
      <t>カナラ</t>
    </rPh>
    <rPh sb="16" eb="18">
      <t>ソウシン</t>
    </rPh>
    <phoneticPr fontId="9"/>
  </si>
  <si>
    <t>⑤申込　　　　すべてのカテゴリーでメールでの申し込が必要となりました。</t>
    <rPh sb="1" eb="2">
      <t>モウ</t>
    </rPh>
    <rPh sb="2" eb="3">
      <t>コ</t>
    </rPh>
    <rPh sb="22" eb="23">
      <t>モウ</t>
    </rPh>
    <rPh sb="24" eb="25">
      <t>コ</t>
    </rPh>
    <rPh sb="26" eb="28">
      <t>ヒツヨウ</t>
    </rPh>
    <phoneticPr fontId="9"/>
  </si>
  <si>
    <t>　　　　　　　　　１名１日１種目(リレーは除く)</t>
    <rPh sb="10" eb="11">
      <t>ナ</t>
    </rPh>
    <rPh sb="12" eb="13">
      <t>ニチ</t>
    </rPh>
    <phoneticPr fontId="9"/>
  </si>
  <si>
    <r>
      <t>④小学生の部　</t>
    </r>
    <r>
      <rPr>
        <b/>
        <sz val="11"/>
        <rFont val="ＭＳ Ｐ明朝"/>
        <family val="1"/>
        <charset val="128"/>
      </rPr>
      <t>名古屋市内の小学校に在学中の児童に限ります。</t>
    </r>
    <rPh sb="1" eb="4">
      <t>ショウガクセイ</t>
    </rPh>
    <rPh sb="5" eb="6">
      <t>ブ</t>
    </rPh>
    <rPh sb="13" eb="15">
      <t>ショウガク</t>
    </rPh>
    <rPh sb="21" eb="23">
      <t>ジドウ</t>
    </rPh>
    <phoneticPr fontId="9"/>
  </si>
  <si>
    <t>　　クラブチームに所属する中学生も１団体１種目３名･１名１種目までです。</t>
    <rPh sb="9" eb="11">
      <t>ショゾク</t>
    </rPh>
    <rPh sb="13" eb="16">
      <t>チュウガクセイ</t>
    </rPh>
    <rPh sb="18" eb="20">
      <t>ダンタイ</t>
    </rPh>
    <rPh sb="24" eb="25">
      <t>メイ</t>
    </rPh>
    <rPh sb="27" eb="28">
      <t>メイ</t>
    </rPh>
    <phoneticPr fontId="9"/>
  </si>
  <si>
    <t>＊中体連学校番号での参加は不可です。</t>
    <rPh sb="1" eb="4">
      <t>チュウタイレン</t>
    </rPh>
    <rPh sb="4" eb="6">
      <t>ガッコウ</t>
    </rPh>
    <rPh sb="6" eb="8">
      <t>バンゴウ</t>
    </rPh>
    <rPh sb="10" eb="12">
      <t>サンカ</t>
    </rPh>
    <rPh sb="13" eb="15">
      <t>フカ</t>
    </rPh>
    <phoneticPr fontId="9"/>
  </si>
  <si>
    <t>　　　</t>
    <phoneticPr fontId="9"/>
  </si>
  <si>
    <r>
      <t>③中学の部　</t>
    </r>
    <r>
      <rPr>
        <b/>
        <sz val="11"/>
        <rFont val="ＭＳ Ｐ明朝"/>
        <family val="1"/>
        <charset val="128"/>
      </rPr>
      <t>名古屋市内の中学校に在学中の生徒に限ります。</t>
    </r>
    <rPh sb="1" eb="3">
      <t>チュウガク</t>
    </rPh>
    <rPh sb="4" eb="5">
      <t>ブ</t>
    </rPh>
    <rPh sb="6" eb="11">
      <t>ナゴヤシナイ</t>
    </rPh>
    <rPh sb="12" eb="14">
      <t>チュウガク</t>
    </rPh>
    <rPh sb="14" eb="15">
      <t>コウ</t>
    </rPh>
    <rPh sb="16" eb="19">
      <t>ザイガクチュウ</t>
    </rPh>
    <rPh sb="20" eb="22">
      <t>セイト</t>
    </rPh>
    <phoneticPr fontId="9"/>
  </si>
  <si>
    <t>　　　　　　　　　リレーは１校１種目１チーム</t>
    <rPh sb="14" eb="15">
      <t>コウ</t>
    </rPh>
    <rPh sb="16" eb="18">
      <t>シュモク</t>
    </rPh>
    <phoneticPr fontId="9"/>
  </si>
  <si>
    <r>
      <t>②高校の部　</t>
    </r>
    <r>
      <rPr>
        <b/>
        <u val="double"/>
        <sz val="14"/>
        <rFont val="ＭＳ Ｐ明朝"/>
        <family val="1"/>
        <charset val="128"/>
      </rPr>
      <t>名古屋市内の高等学校に在学中の生徒に限ります</t>
    </r>
    <rPh sb="1" eb="3">
      <t>コウコウ</t>
    </rPh>
    <rPh sb="4" eb="5">
      <t>ブ</t>
    </rPh>
    <rPh sb="6" eb="11">
      <t>ナゴヤシナイ</t>
    </rPh>
    <rPh sb="12" eb="16">
      <t>コウトウガッコウ</t>
    </rPh>
    <rPh sb="17" eb="20">
      <t>ザイガクチュウ</t>
    </rPh>
    <rPh sb="21" eb="23">
      <t>セイト</t>
    </rPh>
    <phoneticPr fontId="9"/>
  </si>
  <si>
    <t>陸協登録者の2000mは、年齢区分はありません。</t>
    <rPh sb="0" eb="2">
      <t>リッキョウ</t>
    </rPh>
    <rPh sb="2" eb="4">
      <t>トウロク</t>
    </rPh>
    <rPh sb="4" eb="5">
      <t>シャ</t>
    </rPh>
    <rPh sb="13" eb="23">
      <t>ネンレイ</t>
    </rPh>
    <phoneticPr fontId="9"/>
  </si>
  <si>
    <t>　　　　　　　　　１名１種目(リレーは除く)</t>
    <rPh sb="10" eb="11">
      <t>メイ</t>
    </rPh>
    <rPh sb="12" eb="14">
      <t>シュモク</t>
    </rPh>
    <rPh sb="19" eb="20">
      <t>ノゾ</t>
    </rPh>
    <phoneticPr fontId="9"/>
  </si>
  <si>
    <r>
      <t>①一般の部　</t>
    </r>
    <r>
      <rPr>
        <b/>
        <sz val="14"/>
        <rFont val="ＭＳ Ｐゴシック"/>
        <family val="3"/>
        <charset val="128"/>
      </rPr>
      <t>名古屋市内在勤･在学･在住の社会人・大学生に限ります</t>
    </r>
    <rPh sb="1" eb="3">
      <t>イッパン</t>
    </rPh>
    <rPh sb="4" eb="5">
      <t>ブ</t>
    </rPh>
    <rPh sb="6" eb="11">
      <t>ナゴヤシナイ</t>
    </rPh>
    <rPh sb="11" eb="13">
      <t>ザイキン</t>
    </rPh>
    <rPh sb="14" eb="16">
      <t>ザイガク</t>
    </rPh>
    <rPh sb="17" eb="19">
      <t>ザイジュウ</t>
    </rPh>
    <rPh sb="20" eb="23">
      <t>シャカイジン</t>
    </rPh>
    <rPh sb="24" eb="27">
      <t>ダイガクセイ</t>
    </rPh>
    <phoneticPr fontId="9"/>
  </si>
  <si>
    <t>４．参加について</t>
    <phoneticPr fontId="9"/>
  </si>
  <si>
    <t>4,5,6年走幅跳</t>
    <phoneticPr fontId="9"/>
  </si>
  <si>
    <t>1000m</t>
    <phoneticPr fontId="9"/>
  </si>
  <si>
    <t>2日目</t>
    <rPh sb="1" eb="3">
      <t>ニチメ</t>
    </rPh>
    <phoneticPr fontId="9"/>
  </si>
  <si>
    <r>
      <t>4年50m･5年100m･6年100m･4,5,6年50mH</t>
    </r>
    <r>
      <rPr>
        <sz val="11"/>
        <color rgb="FFFF0000"/>
        <rFont val="ＭＳ Ｐ明朝"/>
        <family val="1"/>
        <charset val="128"/>
      </rPr>
      <t>(0.6m/6m)</t>
    </r>
    <r>
      <rPr>
        <sz val="11"/>
        <rFont val="ＭＳ Ｐ明朝"/>
        <family val="1"/>
        <charset val="128"/>
      </rPr>
      <t>･4,5,6年走高跳･</t>
    </r>
    <rPh sb="1" eb="2">
      <t>ネン</t>
    </rPh>
    <rPh sb="14" eb="15">
      <t>ネン</t>
    </rPh>
    <rPh sb="45" eb="46">
      <t>ネン</t>
    </rPh>
    <rPh sb="46" eb="49">
      <t>ハシリタカトビ</t>
    </rPh>
    <phoneticPr fontId="9"/>
  </si>
  <si>
    <t>1日目</t>
    <rPh sb="1" eb="3">
      <t>ニチメ</t>
    </rPh>
    <phoneticPr fontId="9"/>
  </si>
  <si>
    <t>小学校</t>
    <rPh sb="0" eb="3">
      <t>ショウガッコウ</t>
    </rPh>
    <phoneticPr fontId="9"/>
  </si>
  <si>
    <t>女子　400m･1500m･100mH(0.762m)･走幅跳･砲丸投(2.721kg)</t>
    <rPh sb="0" eb="2">
      <t>ジョシ</t>
    </rPh>
    <rPh sb="28" eb="31">
      <t>ハシリハバトビ</t>
    </rPh>
    <phoneticPr fontId="9"/>
  </si>
  <si>
    <t>男子　400m･1500m･110mH(0.914m)･走幅跳･砲丸投(5.000kg)</t>
    <rPh sb="0" eb="2">
      <t>ダンシ</t>
    </rPh>
    <phoneticPr fontId="9"/>
  </si>
  <si>
    <t>女子　100m･走高跳･4×100mR</t>
    <rPh sb="0" eb="2">
      <t>ジョシ</t>
    </rPh>
    <phoneticPr fontId="9"/>
  </si>
  <si>
    <t>男子　100m･走高跳･4×100mR</t>
    <rPh sb="0" eb="2">
      <t>ダンシ</t>
    </rPh>
    <rPh sb="8" eb="11">
      <t>ハシリタカトビ</t>
    </rPh>
    <phoneticPr fontId="9"/>
  </si>
  <si>
    <t>中学校</t>
    <rPh sb="0" eb="3">
      <t>チュウガッコウ</t>
    </rPh>
    <phoneticPr fontId="9"/>
  </si>
  <si>
    <t>女子　400m･1500m･100mH(0.838m)･4×400mR･走高跳･やり投(0.600kg)</t>
    <rPh sb="0" eb="2">
      <t>ジョシ</t>
    </rPh>
    <rPh sb="37" eb="38">
      <t>タカ</t>
    </rPh>
    <phoneticPr fontId="9"/>
  </si>
  <si>
    <t>男子　400m･1500m･110mH(1.067m)･4×400mR･走高跳･やり投(0.800kg)</t>
    <rPh sb="0" eb="2">
      <t>ダンシ</t>
    </rPh>
    <phoneticPr fontId="9"/>
  </si>
  <si>
    <t>女子　100m･4×100mR･走幅跳･砲丸投(4.000kg)</t>
    <rPh sb="0" eb="2">
      <t>ジョシ</t>
    </rPh>
    <rPh sb="17" eb="18">
      <t>ハバ</t>
    </rPh>
    <phoneticPr fontId="9"/>
  </si>
  <si>
    <t>男子　100m･4×100mR･走幅跳･砲丸投(6.000kg)</t>
    <rPh sb="0" eb="2">
      <t>ダンシ</t>
    </rPh>
    <rPh sb="17" eb="18">
      <t>ハバ</t>
    </rPh>
    <rPh sb="20" eb="23">
      <t>ホウガンナゲ</t>
    </rPh>
    <phoneticPr fontId="9"/>
  </si>
  <si>
    <t>高　校</t>
    <rPh sb="0" eb="1">
      <t>コウ</t>
    </rPh>
    <rPh sb="2" eb="3">
      <t>コウ</t>
    </rPh>
    <phoneticPr fontId="9"/>
  </si>
  <si>
    <t>走幅跳･砲丸投(7.260kg)(4.000kg)</t>
    <phoneticPr fontId="9"/>
  </si>
  <si>
    <t>100m･2000m･4×100mR</t>
    <phoneticPr fontId="9"/>
  </si>
  <si>
    <t>公認の部(愛知陸協名古屋地区登録者で名古屋市内在住在勤在学の方)</t>
    <rPh sb="0" eb="2">
      <t>コウニン</t>
    </rPh>
    <rPh sb="3" eb="4">
      <t>ブ</t>
    </rPh>
    <rPh sb="5" eb="9">
      <t>アイチリクキョウ</t>
    </rPh>
    <rPh sb="9" eb="12">
      <t>ナゴヤ</t>
    </rPh>
    <rPh sb="12" eb="14">
      <t>チク</t>
    </rPh>
    <rPh sb="14" eb="17">
      <t>トウロクシャ</t>
    </rPh>
    <rPh sb="18" eb="23">
      <t>ナゴヤシナイ</t>
    </rPh>
    <rPh sb="23" eb="25">
      <t>ザイジュウ</t>
    </rPh>
    <rPh sb="25" eb="27">
      <t>ザイキン</t>
    </rPh>
    <rPh sb="27" eb="29">
      <t>ザイガク</t>
    </rPh>
    <rPh sb="30" eb="31">
      <t>カタ</t>
    </rPh>
    <phoneticPr fontId="9"/>
  </si>
  <si>
    <t>一　般</t>
    <rPh sb="0" eb="1">
      <t>イチ</t>
    </rPh>
    <rPh sb="2" eb="3">
      <t>ハン</t>
    </rPh>
    <phoneticPr fontId="9"/>
  </si>
  <si>
    <t>パロマ北瑞穂陸上競技場</t>
    <rPh sb="3" eb="4">
      <t>キタ</t>
    </rPh>
    <rPh sb="4" eb="6">
      <t>ミズホ</t>
    </rPh>
    <rPh sb="6" eb="10">
      <t>リクジョ</t>
    </rPh>
    <rPh sb="10" eb="11">
      <t>ジョウ</t>
    </rPh>
    <phoneticPr fontId="9"/>
  </si>
  <si>
    <t>２．場  所</t>
    <phoneticPr fontId="9"/>
  </si>
  <si>
    <t xml:space="preserve">１．期  日 </t>
    <phoneticPr fontId="9"/>
  </si>
  <si>
    <t>プログラムは有料販売とし、事前の申し込みが必要です。当日販売は行いません。</t>
    <rPh sb="6" eb="8">
      <t>ユウリョウ</t>
    </rPh>
    <rPh sb="8" eb="9">
      <t>ハン</t>
    </rPh>
    <rPh sb="9" eb="10">
      <t>バイ</t>
    </rPh>
    <rPh sb="13" eb="15">
      <t>ジゼン</t>
    </rPh>
    <rPh sb="16" eb="17">
      <t>モウ</t>
    </rPh>
    <rPh sb="18" eb="19">
      <t>コ</t>
    </rPh>
    <rPh sb="21" eb="23">
      <t>ヒツヨウ</t>
    </rPh>
    <rPh sb="26" eb="28">
      <t>トウジツ</t>
    </rPh>
    <rPh sb="28" eb="30">
      <t>ハンバイ</t>
    </rPh>
    <rPh sb="31" eb="32">
      <t>オコナ</t>
    </rPh>
    <phoneticPr fontId="9"/>
  </si>
  <si>
    <t>今年度から参加料が必要となりますので、ご注意ください。</t>
    <rPh sb="0" eb="5">
      <t>コンネンド</t>
    </rPh>
    <rPh sb="5" eb="8">
      <t>サンカリョウ</t>
    </rPh>
    <rPh sb="9" eb="11">
      <t>ヒツヨウ</t>
    </rPh>
    <rPh sb="20" eb="22">
      <t>チュウイ</t>
    </rPh>
    <phoneticPr fontId="9"/>
  </si>
  <si>
    <t>２０２１年度　名古屋市民スポーツ祭</t>
    <rPh sb="4" eb="6">
      <t>ネンド</t>
    </rPh>
    <rPh sb="7" eb="12">
      <t>ナゴヤシミン</t>
    </rPh>
    <rPh sb="16" eb="17">
      <t>サイ</t>
    </rPh>
    <phoneticPr fontId="9"/>
  </si>
  <si>
    <r>
      <t>←</t>
    </r>
    <r>
      <rPr>
        <sz val="14"/>
        <color theme="1"/>
        <rFont val="ＭＳ ゴシック"/>
        <family val="3"/>
        <charset val="128"/>
      </rPr>
      <t>愛知陸協</t>
    </r>
    <r>
      <rPr>
        <sz val="14"/>
        <color theme="1"/>
        <rFont val="ＭＳ 明朝"/>
        <family val="1"/>
        <charset val="128"/>
      </rPr>
      <t>と</t>
    </r>
    <r>
      <rPr>
        <sz val="14"/>
        <color theme="1"/>
        <rFont val="ＭＳ ゴシック"/>
        <family val="3"/>
        <charset val="128"/>
      </rPr>
      <t>愛知マスターズ</t>
    </r>
    <r>
      <rPr>
        <sz val="14"/>
        <color theme="1"/>
        <rFont val="ＭＳ 明朝"/>
        <family val="1"/>
        <charset val="128"/>
      </rPr>
      <t>のどちらかを選択してください。</t>
    </r>
    <rPh sb="1" eb="3">
      <t>アイチ</t>
    </rPh>
    <rPh sb="3" eb="5">
      <t>リクキョウ</t>
    </rPh>
    <rPh sb="6" eb="8">
      <t>アイチ</t>
    </rPh>
    <rPh sb="19" eb="21">
      <t>センタク</t>
    </rPh>
    <phoneticPr fontId="9"/>
  </si>
  <si>
    <t>【大会前／提出用】新型コロナウイルス感染症についての体調管理チェックシート【名古屋市民スポーツ祭用】</t>
    <rPh sb="1" eb="3">
      <t>タイカイ</t>
    </rPh>
    <rPh sb="3" eb="4">
      <t>マエ</t>
    </rPh>
    <rPh sb="5" eb="8">
      <t>テイシュツヨウ</t>
    </rPh>
    <rPh sb="26" eb="28">
      <t>タイチョウ</t>
    </rPh>
    <rPh sb="28" eb="30">
      <t>カンリ</t>
    </rPh>
    <rPh sb="38" eb="41">
      <t>ナゴヤ</t>
    </rPh>
    <rPh sb="41" eb="43">
      <t>シミン</t>
    </rPh>
    <rPh sb="47" eb="48">
      <t>サイ</t>
    </rPh>
    <rPh sb="48" eb="49">
      <t>ヨウ</t>
    </rPh>
    <phoneticPr fontId="117"/>
  </si>
  <si>
    <t>１日目</t>
    <rPh sb="1" eb="3">
      <t>ニチメ</t>
    </rPh>
    <phoneticPr fontId="43"/>
  </si>
  <si>
    <t>２日め</t>
    <rPh sb="1" eb="2">
      <t>ヒ</t>
    </rPh>
    <phoneticPr fontId="43"/>
  </si>
  <si>
    <t>リレー</t>
    <phoneticPr fontId="43"/>
  </si>
  <si>
    <t>プログラム部数✕880円</t>
    <rPh sb="5" eb="7">
      <t>ブスウ</t>
    </rPh>
    <rPh sb="11" eb="12">
      <t>エン</t>
    </rPh>
    <phoneticPr fontId="9"/>
  </si>
  <si>
    <t>振込金額</t>
    <rPh sb="0" eb="4">
      <t>フリコミキンガク</t>
    </rPh>
    <phoneticPr fontId="9"/>
  </si>
  <si>
    <t>種目</t>
    <rPh sb="0" eb="2">
      <t>シュモク</t>
    </rPh>
    <phoneticPr fontId="9"/>
  </si>
  <si>
    <t>　　　　　　　　　１校1種目2名まで・1名1種目(リレーは除く)　100m,400m,1500mは３名まで可</t>
    <phoneticPr fontId="9"/>
  </si>
  <si>
    <t>　　　　　　　　　１校1種目2名まで・1名1種目(リレーは除く)　100m,400m,1500mは３名まで可</t>
  </si>
  <si>
    <t>　注意</t>
    <rPh sb="1" eb="3">
      <t>チュウイ</t>
    </rPh>
    <phoneticPr fontId="9"/>
  </si>
  <si>
    <t>　　当初の要項では、中学女子200m･800mとなっていましたが、400m･1500mとします。</t>
    <rPh sb="2" eb="4">
      <t>トウショ</t>
    </rPh>
    <rPh sb="5" eb="7">
      <t>ヨウコウ</t>
    </rPh>
    <rPh sb="10" eb="14">
      <t>チュウガクジョシ</t>
    </rPh>
    <phoneticPr fontId="43"/>
  </si>
  <si>
    <t>･4×100mR</t>
    <phoneticPr fontId="9"/>
  </si>
  <si>
    <t>リレー</t>
    <phoneticPr fontId="43"/>
  </si>
  <si>
    <t>第６３回市民スポーツ祭　募集要項　</t>
    <rPh sb="0" eb="1">
      <t>ダイ</t>
    </rPh>
    <rPh sb="3" eb="4">
      <t>カイ</t>
    </rPh>
    <rPh sb="4" eb="6">
      <t>シミン</t>
    </rPh>
    <rPh sb="10" eb="11">
      <t>サイ</t>
    </rPh>
    <rPh sb="12" eb="16">
      <t>ボシュウヨウコウ</t>
    </rPh>
    <phoneticPr fontId="117"/>
  </si>
  <si>
    <t>No</t>
    <phoneticPr fontId="43"/>
  </si>
  <si>
    <t>FLAG</t>
    <phoneticPr fontId="43"/>
  </si>
  <si>
    <t>No</t>
    <phoneticPr fontId="43"/>
  </si>
  <si>
    <t>部　門</t>
    <rPh sb="0" eb="1">
      <t>ブ</t>
    </rPh>
    <rPh sb="2" eb="3">
      <t>モン</t>
    </rPh>
    <phoneticPr fontId="117"/>
  </si>
  <si>
    <t>種目、実施方法及び参加条件等</t>
    <rPh sb="0" eb="2">
      <t>シュモク</t>
    </rPh>
    <rPh sb="3" eb="5">
      <t>ジッシ</t>
    </rPh>
    <rPh sb="5" eb="7">
      <t>ホウホウ</t>
    </rPh>
    <rPh sb="7" eb="8">
      <t>オヨ</t>
    </rPh>
    <rPh sb="9" eb="14">
      <t>サンカジョウケントウ</t>
    </rPh>
    <phoneticPr fontId="117"/>
  </si>
  <si>
    <t>中男4X100mR</t>
    <rPh sb="0" eb="1">
      <t>チュウ</t>
    </rPh>
    <rPh sb="1" eb="2">
      <t>ダン</t>
    </rPh>
    <phoneticPr fontId="43"/>
  </si>
  <si>
    <t>一般</t>
    <rPh sb="0" eb="2">
      <t>イッパン</t>
    </rPh>
    <phoneticPr fontId="117"/>
  </si>
  <si>
    <t>1名1種目(リレーは除く) 社会人・大学生</t>
    <rPh sb="1" eb="2">
      <t>メイ</t>
    </rPh>
    <rPh sb="3" eb="5">
      <t>シュモク</t>
    </rPh>
    <rPh sb="14" eb="17">
      <t>シャカイジン</t>
    </rPh>
    <rPh sb="18" eb="21">
      <t>ダイガクセイ</t>
    </rPh>
    <phoneticPr fontId="117"/>
  </si>
  <si>
    <t>一男１００ｍ</t>
    <rPh sb="0" eb="2">
      <t>カズオ</t>
    </rPh>
    <phoneticPr fontId="43"/>
  </si>
  <si>
    <t>一女１００ｍ</t>
    <rPh sb="0" eb="2">
      <t>イチジョ</t>
    </rPh>
    <phoneticPr fontId="43"/>
  </si>
  <si>
    <t>1日目</t>
    <rPh sb="1" eb="3">
      <t>ニチメ</t>
    </rPh>
    <phoneticPr fontId="117"/>
  </si>
  <si>
    <t>【公認の部】</t>
    <rPh sb="1" eb="3">
      <t>コウニン</t>
    </rPh>
    <rPh sb="4" eb="5">
      <t>ブ</t>
    </rPh>
    <phoneticPr fontId="117"/>
  </si>
  <si>
    <t>一男２０００ｍ</t>
    <rPh sb="0" eb="1">
      <t>イチ</t>
    </rPh>
    <rPh sb="1" eb="2">
      <t>ダン</t>
    </rPh>
    <phoneticPr fontId="43"/>
  </si>
  <si>
    <t>一女２０００ｍ</t>
    <rPh sb="0" eb="2">
      <t>イチジョ</t>
    </rPh>
    <phoneticPr fontId="43"/>
  </si>
  <si>
    <t>中女4X100mR</t>
    <rPh sb="0" eb="1">
      <t>チュウ</t>
    </rPh>
    <phoneticPr fontId="43"/>
  </si>
  <si>
    <t>　8月28日（土）</t>
    <phoneticPr fontId="117"/>
  </si>
  <si>
    <t>愛知陸協名古屋地区登録者で名古屋市在住、在勤、在学の方</t>
    <rPh sb="0" eb="2">
      <t>アイチ</t>
    </rPh>
    <rPh sb="2" eb="4">
      <t>リクキョウ</t>
    </rPh>
    <rPh sb="4" eb="9">
      <t>ナゴヤチク</t>
    </rPh>
    <rPh sb="9" eb="12">
      <t>トウロクシャ</t>
    </rPh>
    <rPh sb="13" eb="17">
      <t>ナゴヤシ</t>
    </rPh>
    <rPh sb="17" eb="19">
      <t>ザイジュウ</t>
    </rPh>
    <rPh sb="20" eb="22">
      <t>ザイキン</t>
    </rPh>
    <rPh sb="23" eb="25">
      <t>ザイガク</t>
    </rPh>
    <rPh sb="26" eb="27">
      <t>カタ</t>
    </rPh>
    <phoneticPr fontId="117"/>
  </si>
  <si>
    <t>一男走幅跳</t>
    <rPh sb="0" eb="1">
      <t>イチ</t>
    </rPh>
    <rPh sb="1" eb="2">
      <t>ダン</t>
    </rPh>
    <rPh sb="2" eb="5">
      <t>ハシリハバ</t>
    </rPh>
    <phoneticPr fontId="43"/>
  </si>
  <si>
    <t>一女走幅跳</t>
    <rPh sb="0" eb="2">
      <t>イチジョ</t>
    </rPh>
    <rPh sb="2" eb="5">
      <t>ハシリ</t>
    </rPh>
    <phoneticPr fontId="43"/>
  </si>
  <si>
    <t>男女　100m・2000m・4×100mR・走幅跳・男子砲丸投(7.260kg)、女子砲丸投(4.000kg)</t>
    <rPh sb="0" eb="1">
      <t>オトコ</t>
    </rPh>
    <rPh sb="1" eb="2">
      <t>オンナ</t>
    </rPh>
    <rPh sb="22" eb="23">
      <t>ハシ</t>
    </rPh>
    <rPh sb="23" eb="25">
      <t>ハバト</t>
    </rPh>
    <rPh sb="26" eb="28">
      <t>ダンシ</t>
    </rPh>
    <rPh sb="28" eb="31">
      <t>ホウガンナ</t>
    </rPh>
    <rPh sb="41" eb="43">
      <t>ジョシ</t>
    </rPh>
    <rPh sb="43" eb="46">
      <t>ホウガンナ</t>
    </rPh>
    <phoneticPr fontId="117"/>
  </si>
  <si>
    <t>一男砲丸投(7.260kg)</t>
    <rPh sb="0" eb="1">
      <t>イチ</t>
    </rPh>
    <rPh sb="1" eb="2">
      <t>ダン</t>
    </rPh>
    <rPh sb="2" eb="5">
      <t>ホウガンアゲ</t>
    </rPh>
    <phoneticPr fontId="43"/>
  </si>
  <si>
    <t>一女砲丸投(4.000kg)</t>
    <rPh sb="0" eb="2">
      <t>イチジョ</t>
    </rPh>
    <rPh sb="2" eb="5">
      <t>ホウガン</t>
    </rPh>
    <phoneticPr fontId="43"/>
  </si>
  <si>
    <t>【非公認の部】</t>
    <rPh sb="1" eb="2">
      <t>ヒ</t>
    </rPh>
    <rPh sb="2" eb="4">
      <t>コウニン</t>
    </rPh>
    <rPh sb="5" eb="6">
      <t>ブ</t>
    </rPh>
    <phoneticPr fontId="117"/>
  </si>
  <si>
    <t>高男１００ｍ</t>
    <rPh sb="0" eb="1">
      <t>コウ</t>
    </rPh>
    <rPh sb="1" eb="2">
      <t>ダン</t>
    </rPh>
    <phoneticPr fontId="43"/>
  </si>
  <si>
    <t>高女１００ｍ</t>
  </si>
  <si>
    <t>陸協非登録者で名古屋市在住、在勤、在学の方</t>
    <rPh sb="0" eb="2">
      <t>リクキョウ</t>
    </rPh>
    <rPh sb="2" eb="3">
      <t>ヒ</t>
    </rPh>
    <rPh sb="3" eb="6">
      <t>トウロクシャ</t>
    </rPh>
    <rPh sb="7" eb="11">
      <t>ナゴヤシ</t>
    </rPh>
    <rPh sb="11" eb="13">
      <t>ザイジュウ</t>
    </rPh>
    <rPh sb="14" eb="16">
      <t>ザイキン</t>
    </rPh>
    <rPh sb="17" eb="19">
      <t>ザイガク</t>
    </rPh>
    <rPh sb="20" eb="21">
      <t>カタ</t>
    </rPh>
    <phoneticPr fontId="117"/>
  </si>
  <si>
    <t>高男４００m</t>
    <rPh sb="0" eb="1">
      <t>コウ</t>
    </rPh>
    <rPh sb="1" eb="2">
      <t>ダン</t>
    </rPh>
    <phoneticPr fontId="43"/>
  </si>
  <si>
    <t>高女４００m</t>
  </si>
  <si>
    <t>男女　100m・走幅跳・男子砲丸投(7.260kg)・女子砲丸投(4.000kg)</t>
    <rPh sb="0" eb="1">
      <t>オトコ</t>
    </rPh>
    <rPh sb="1" eb="2">
      <t>オンナ</t>
    </rPh>
    <rPh sb="8" eb="9">
      <t>ハシ</t>
    </rPh>
    <rPh sb="9" eb="11">
      <t>ハバト</t>
    </rPh>
    <rPh sb="12" eb="14">
      <t>ダンシ</t>
    </rPh>
    <rPh sb="14" eb="17">
      <t>ホウガンナ</t>
    </rPh>
    <rPh sb="27" eb="29">
      <t>ジョシ</t>
    </rPh>
    <rPh sb="29" eb="32">
      <t>ホウガンナ</t>
    </rPh>
    <phoneticPr fontId="117"/>
  </si>
  <si>
    <t>高男１５００ｍ</t>
    <rPh sb="0" eb="1">
      <t>コウ</t>
    </rPh>
    <rPh sb="1" eb="2">
      <t>ダン</t>
    </rPh>
    <phoneticPr fontId="43"/>
  </si>
  <si>
    <t>高女１５００ｍ</t>
  </si>
  <si>
    <t>男女　2000m(39歳以下・40歳代・50歳代・60歳代・70歳以上)　</t>
    <phoneticPr fontId="117"/>
  </si>
  <si>
    <t>高男１１０ｍH(1.067m)</t>
    <rPh sb="0" eb="1">
      <t>コウ</t>
    </rPh>
    <rPh sb="1" eb="2">
      <t>ダン</t>
    </rPh>
    <phoneticPr fontId="43"/>
  </si>
  <si>
    <t>高女１００ｍH(0.840m)</t>
  </si>
  <si>
    <t>　</t>
    <phoneticPr fontId="117"/>
  </si>
  <si>
    <t xml:space="preserve"> ☆メールでの申込先：Shisupo.moushikomi@gmail.com　</t>
    <phoneticPr fontId="117"/>
  </si>
  <si>
    <t>高男走高跳</t>
    <rPh sb="0" eb="1">
      <t>コウ</t>
    </rPh>
    <rPh sb="1" eb="2">
      <t>ダン</t>
    </rPh>
    <rPh sb="2" eb="5">
      <t>ハシリタカトビ</t>
    </rPh>
    <phoneticPr fontId="43"/>
  </si>
  <si>
    <t>高女走高跳</t>
    <rPh sb="2" eb="5">
      <t>ハシリタカトビ</t>
    </rPh>
    <phoneticPr fontId="43"/>
  </si>
  <si>
    <t>高校</t>
    <rPh sb="0" eb="2">
      <t>コウコウ</t>
    </rPh>
    <phoneticPr fontId="117"/>
  </si>
  <si>
    <t>１校1種目2名まで・1名1種目(リレーは除く)　100m,400m,1500mは３名まで可</t>
    <rPh sb="1" eb="2">
      <t>コウ</t>
    </rPh>
    <rPh sb="6" eb="7">
      <t>メイ</t>
    </rPh>
    <rPh sb="11" eb="12">
      <t>メイ</t>
    </rPh>
    <rPh sb="13" eb="15">
      <t>シュモク</t>
    </rPh>
    <rPh sb="41" eb="42">
      <t>メイ</t>
    </rPh>
    <rPh sb="44" eb="45">
      <t>カ</t>
    </rPh>
    <phoneticPr fontId="117"/>
  </si>
  <si>
    <t>高男走幅跳</t>
    <rPh sb="0" eb="1">
      <t>コウ</t>
    </rPh>
    <rPh sb="1" eb="2">
      <t>ダン</t>
    </rPh>
    <rPh sb="2" eb="5">
      <t>ハシリハ</t>
    </rPh>
    <phoneticPr fontId="43"/>
  </si>
  <si>
    <t>高女走幅跳</t>
    <rPh sb="2" eb="5">
      <t>ハシリハ</t>
    </rPh>
    <phoneticPr fontId="43"/>
  </si>
  <si>
    <t>(名古屋市内の高校に在学中の生徒に限る)</t>
    <rPh sb="7" eb="9">
      <t>コウコウ</t>
    </rPh>
    <rPh sb="14" eb="16">
      <t>セイト</t>
    </rPh>
    <phoneticPr fontId="117"/>
  </si>
  <si>
    <t>高男砲丸投</t>
    <rPh sb="0" eb="1">
      <t>コウ</t>
    </rPh>
    <rPh sb="1" eb="2">
      <t>ダン</t>
    </rPh>
    <rPh sb="2" eb="5">
      <t>ホウガン</t>
    </rPh>
    <phoneticPr fontId="43"/>
  </si>
  <si>
    <t>高女砲丸投</t>
    <rPh sb="2" eb="5">
      <t>ホウガン</t>
    </rPh>
    <phoneticPr fontId="43"/>
  </si>
  <si>
    <t>1日目　　　　　　　　　8月28日（土）</t>
    <phoneticPr fontId="117"/>
  </si>
  <si>
    <t>高男やり投</t>
    <rPh sb="0" eb="1">
      <t>コウ</t>
    </rPh>
    <rPh sb="1" eb="2">
      <t>ダン</t>
    </rPh>
    <rPh sb="4" eb="5">
      <t>ナ</t>
    </rPh>
    <phoneticPr fontId="43"/>
  </si>
  <si>
    <t>高女やり投</t>
    <rPh sb="4" eb="5">
      <t>ナ</t>
    </rPh>
    <phoneticPr fontId="43"/>
  </si>
  <si>
    <t>男子　100m・4×100mR・走幅跳・砲丸投(6.000kg)</t>
    <rPh sb="0" eb="2">
      <t>ダンシ</t>
    </rPh>
    <rPh sb="16" eb="17">
      <t>ハシ</t>
    </rPh>
    <rPh sb="17" eb="19">
      <t>ハバト</t>
    </rPh>
    <rPh sb="20" eb="23">
      <t>ホウガンナ</t>
    </rPh>
    <phoneticPr fontId="117"/>
  </si>
  <si>
    <t>中男１００ｍ</t>
    <rPh sb="0" eb="1">
      <t>チュウ</t>
    </rPh>
    <rPh sb="1" eb="2">
      <t>ダン</t>
    </rPh>
    <phoneticPr fontId="43"/>
  </si>
  <si>
    <t>中女１００ｍ</t>
    <phoneticPr fontId="43"/>
  </si>
  <si>
    <t>女子　100m・4×100mR・走幅跳・砲丸投(４.000kg)</t>
    <rPh sb="0" eb="2">
      <t>ジョシ</t>
    </rPh>
    <rPh sb="16" eb="17">
      <t>ハシ</t>
    </rPh>
    <rPh sb="17" eb="19">
      <t>ハバト</t>
    </rPh>
    <rPh sb="20" eb="23">
      <t>ホウガンナ</t>
    </rPh>
    <phoneticPr fontId="117"/>
  </si>
  <si>
    <t>中男４００ｍ</t>
    <rPh sb="0" eb="1">
      <t>チュウ</t>
    </rPh>
    <rPh sb="1" eb="2">
      <t>ダン</t>
    </rPh>
    <phoneticPr fontId="43"/>
  </si>
  <si>
    <t>中女４００ｍ</t>
    <phoneticPr fontId="43"/>
  </si>
  <si>
    <t>2日目　　　　　　8月29日（日）</t>
    <rPh sb="1" eb="3">
      <t>ニチメ</t>
    </rPh>
    <rPh sb="10" eb="11">
      <t>ガツ</t>
    </rPh>
    <rPh sb="13" eb="14">
      <t>ニチ</t>
    </rPh>
    <rPh sb="15" eb="16">
      <t>ニチ</t>
    </rPh>
    <phoneticPr fontId="117"/>
  </si>
  <si>
    <t>中男１５００ｍ</t>
    <rPh sb="0" eb="1">
      <t>チュウ</t>
    </rPh>
    <rPh sb="1" eb="2">
      <t>ダン</t>
    </rPh>
    <phoneticPr fontId="43"/>
  </si>
  <si>
    <t>中女１５００ｍ</t>
    <phoneticPr fontId="43"/>
  </si>
  <si>
    <t>男子　400m・1500m・110mH(1.067m)・4×400mR・走高跳・やり投(0.800kg)</t>
    <rPh sb="0" eb="2">
      <t>ダンシ</t>
    </rPh>
    <rPh sb="36" eb="37">
      <t>ハシ</t>
    </rPh>
    <rPh sb="42" eb="43">
      <t>トウ</t>
    </rPh>
    <phoneticPr fontId="117"/>
  </si>
  <si>
    <t>中男110mH(0.914m)</t>
    <rPh sb="0" eb="1">
      <t>チュウ</t>
    </rPh>
    <rPh sb="1" eb="2">
      <t>ダン</t>
    </rPh>
    <phoneticPr fontId="43"/>
  </si>
  <si>
    <t>中女100mH(0.762mm)</t>
    <phoneticPr fontId="43"/>
  </si>
  <si>
    <t>女子　400m・1500m・100mH(0.840m)・4×400mR・走高跳・やり投(0.600kg)</t>
    <phoneticPr fontId="117"/>
  </si>
  <si>
    <t>中男走高跳</t>
    <rPh sb="0" eb="2">
      <t>チュウ</t>
    </rPh>
    <rPh sb="2" eb="5">
      <t>ハシリタ</t>
    </rPh>
    <phoneticPr fontId="43"/>
  </si>
  <si>
    <t>中女走高跳</t>
    <rPh sb="2" eb="5">
      <t>ハシリタ</t>
    </rPh>
    <phoneticPr fontId="43"/>
  </si>
  <si>
    <t xml:space="preserve"> ☆メールでの申込先：Shisupo.moushikomi@gmail.com　</t>
  </si>
  <si>
    <t>中男走幅跳</t>
    <rPh sb="0" eb="2">
      <t>チュ</t>
    </rPh>
    <rPh sb="2" eb="5">
      <t>ハシリ</t>
    </rPh>
    <phoneticPr fontId="43"/>
  </si>
  <si>
    <t>中女走幅跳</t>
    <rPh sb="2" eb="5">
      <t>ハシリ</t>
    </rPh>
    <phoneticPr fontId="43"/>
  </si>
  <si>
    <t>中学校</t>
    <rPh sb="0" eb="3">
      <t>チュウガッコウ</t>
    </rPh>
    <phoneticPr fontId="117"/>
  </si>
  <si>
    <r>
      <t>１校1種目2名まで・1名1種目(リレーは除く)　</t>
    </r>
    <r>
      <rPr>
        <sz val="14"/>
        <rFont val="HGPMinchoE"/>
        <family val="1"/>
        <charset val="128"/>
      </rPr>
      <t>100m,200m,400m,800m,1500mは３名まで可</t>
    </r>
    <rPh sb="1" eb="2">
      <t>コウ</t>
    </rPh>
    <rPh sb="6" eb="7">
      <t>メイ</t>
    </rPh>
    <rPh sb="11" eb="12">
      <t>メイ</t>
    </rPh>
    <rPh sb="13" eb="15">
      <t>シュモク</t>
    </rPh>
    <rPh sb="51" eb="52">
      <t>メイ</t>
    </rPh>
    <rPh sb="54" eb="55">
      <t>カ</t>
    </rPh>
    <phoneticPr fontId="117"/>
  </si>
  <si>
    <t>中男砲丸投</t>
    <rPh sb="0" eb="1">
      <t>チュウ</t>
    </rPh>
    <rPh sb="1" eb="2">
      <t>ダン</t>
    </rPh>
    <rPh sb="2" eb="5">
      <t>ホウ</t>
    </rPh>
    <phoneticPr fontId="43"/>
  </si>
  <si>
    <t>中女砲丸投</t>
    <rPh sb="2" eb="5">
      <t>ホウ</t>
    </rPh>
    <phoneticPr fontId="43"/>
  </si>
  <si>
    <t>フィールドは2名まで　(名古屋市内の中学校に在学中の生徒に限る)</t>
    <rPh sb="7" eb="8">
      <t>メイ</t>
    </rPh>
    <rPh sb="18" eb="21">
      <t>チュウガッコウ</t>
    </rPh>
    <rPh sb="26" eb="28">
      <t>セイト</t>
    </rPh>
    <phoneticPr fontId="117"/>
  </si>
  <si>
    <t>小4男50m</t>
    <rPh sb="0" eb="1">
      <t>ショウ</t>
    </rPh>
    <rPh sb="2" eb="3">
      <t>ダン</t>
    </rPh>
    <phoneticPr fontId="43"/>
  </si>
  <si>
    <t>小4女50m</t>
    <rPh sb="0" eb="1">
      <t>ショウ</t>
    </rPh>
    <phoneticPr fontId="43"/>
  </si>
  <si>
    <t>1日目　　　　　　8月28日（土）</t>
    <rPh sb="1" eb="3">
      <t>ニチメ</t>
    </rPh>
    <rPh sb="10" eb="11">
      <t>ガツ</t>
    </rPh>
    <rPh sb="13" eb="14">
      <t>ニチ</t>
    </rPh>
    <rPh sb="15" eb="16">
      <t>ド</t>
    </rPh>
    <phoneticPr fontId="117"/>
  </si>
  <si>
    <t>小5男100m</t>
    <rPh sb="0" eb="1">
      <t>ショウ</t>
    </rPh>
    <rPh sb="2" eb="3">
      <t>ダン</t>
    </rPh>
    <phoneticPr fontId="43"/>
  </si>
  <si>
    <t>小5女100m</t>
    <rPh sb="0" eb="1">
      <t>ショウ</t>
    </rPh>
    <phoneticPr fontId="43"/>
  </si>
  <si>
    <t>男子　100m・4×100mR・走高跳</t>
    <rPh sb="0" eb="2">
      <t>ダンシ</t>
    </rPh>
    <rPh sb="16" eb="17">
      <t>ハシ</t>
    </rPh>
    <rPh sb="17" eb="19">
      <t>タカト</t>
    </rPh>
    <phoneticPr fontId="117"/>
  </si>
  <si>
    <t>小6男100m</t>
    <rPh sb="0" eb="1">
      <t>ショウ</t>
    </rPh>
    <rPh sb="2" eb="3">
      <t>ダン</t>
    </rPh>
    <phoneticPr fontId="43"/>
  </si>
  <si>
    <t>小4女1000m</t>
    <rPh sb="0" eb="1">
      <t>ショウ</t>
    </rPh>
    <phoneticPr fontId="43"/>
  </si>
  <si>
    <t>女子　100m・4×100mR・走高跳</t>
    <rPh sb="0" eb="2">
      <t>ジョシ</t>
    </rPh>
    <rPh sb="16" eb="17">
      <t>ハシ</t>
    </rPh>
    <phoneticPr fontId="117"/>
  </si>
  <si>
    <t>小4男1000m</t>
    <rPh sb="0" eb="1">
      <t>ショウ</t>
    </rPh>
    <rPh sb="2" eb="3">
      <t>ダン</t>
    </rPh>
    <phoneticPr fontId="43"/>
  </si>
  <si>
    <t>小5女1000m</t>
    <rPh sb="0" eb="1">
      <t>ショウ</t>
    </rPh>
    <phoneticPr fontId="43"/>
  </si>
  <si>
    <t>小5男1000m</t>
    <rPh sb="0" eb="1">
      <t>ショウ</t>
    </rPh>
    <rPh sb="2" eb="3">
      <t>ダン</t>
    </rPh>
    <phoneticPr fontId="43"/>
  </si>
  <si>
    <t>小6女1000m</t>
    <rPh sb="0" eb="1">
      <t>ショウ</t>
    </rPh>
    <phoneticPr fontId="43"/>
  </si>
  <si>
    <t>男子　400m・1500m・110mH(0.914m)・走幅跳・砲丸投(5.000kg)</t>
    <rPh sb="0" eb="2">
      <t>ダンシ</t>
    </rPh>
    <rPh sb="28" eb="29">
      <t>ハシ</t>
    </rPh>
    <rPh sb="29" eb="31">
      <t>ハバト</t>
    </rPh>
    <rPh sb="32" eb="34">
      <t>ホウガン</t>
    </rPh>
    <rPh sb="34" eb="35">
      <t>トウ</t>
    </rPh>
    <phoneticPr fontId="117"/>
  </si>
  <si>
    <t>小6男1000m</t>
    <rPh sb="0" eb="1">
      <t>ショウ</t>
    </rPh>
    <rPh sb="2" eb="3">
      <t>ダン</t>
    </rPh>
    <phoneticPr fontId="43"/>
  </si>
  <si>
    <t>女子　400m・1500m・100mH(0.762m)・走幅跳・砲丸投(2.721kg)</t>
    <phoneticPr fontId="117"/>
  </si>
  <si>
    <t>小4男走高跳</t>
    <rPh sb="0" eb="1">
      <t>ショウ</t>
    </rPh>
    <rPh sb="2" eb="3">
      <t>ダン</t>
    </rPh>
    <rPh sb="3" eb="6">
      <t>h</t>
    </rPh>
    <phoneticPr fontId="43"/>
  </si>
  <si>
    <t>小4女走高跳</t>
    <rPh sb="0" eb="1">
      <t>ショウ</t>
    </rPh>
    <rPh sb="3" eb="6">
      <t>h</t>
    </rPh>
    <phoneticPr fontId="43"/>
  </si>
  <si>
    <t>混合　4×400mR</t>
    <rPh sb="0" eb="2">
      <t>コンゴウ</t>
    </rPh>
    <phoneticPr fontId="117"/>
  </si>
  <si>
    <t>小5男走高跳</t>
    <rPh sb="0" eb="1">
      <t>ショウ</t>
    </rPh>
    <rPh sb="2" eb="3">
      <t>ダン</t>
    </rPh>
    <rPh sb="3" eb="6">
      <t>ハシリ</t>
    </rPh>
    <phoneticPr fontId="43"/>
  </si>
  <si>
    <t>小5女走高跳</t>
    <rPh sb="0" eb="1">
      <t>ショウ</t>
    </rPh>
    <rPh sb="3" eb="6">
      <t>ハシリ</t>
    </rPh>
    <phoneticPr fontId="43"/>
  </si>
  <si>
    <t xml:space="preserve"> ☆メールでの申込先：kashihara1109@nagoya-c.ed.jp</t>
    <rPh sb="7" eb="8">
      <t>モウ</t>
    </rPh>
    <rPh sb="8" eb="9">
      <t>コミ</t>
    </rPh>
    <rPh sb="9" eb="10">
      <t>サキ</t>
    </rPh>
    <phoneticPr fontId="117"/>
  </si>
  <si>
    <t>小6男走高跳</t>
    <rPh sb="0" eb="1">
      <t>ショウ</t>
    </rPh>
    <rPh sb="2" eb="3">
      <t>ダン</t>
    </rPh>
    <rPh sb="3" eb="6">
      <t>ハシ</t>
    </rPh>
    <phoneticPr fontId="43"/>
  </si>
  <si>
    <t>小6女走高跳</t>
    <rPh sb="0" eb="1">
      <t>ショウ</t>
    </rPh>
    <rPh sb="3" eb="6">
      <t>ハシ</t>
    </rPh>
    <phoneticPr fontId="43"/>
  </si>
  <si>
    <t>小学校</t>
    <rPh sb="0" eb="3">
      <t>ショウガッコウ</t>
    </rPh>
    <phoneticPr fontId="117"/>
  </si>
  <si>
    <t>4～６年生の男女　1名1日1種目(1000m、リレーは除く)　</t>
    <rPh sb="3" eb="5">
      <t>ネンセイ</t>
    </rPh>
    <rPh sb="6" eb="8">
      <t>ダンジョ</t>
    </rPh>
    <rPh sb="10" eb="11">
      <t>メイ</t>
    </rPh>
    <rPh sb="12" eb="13">
      <t>ニチ</t>
    </rPh>
    <rPh sb="14" eb="16">
      <t>シュモク</t>
    </rPh>
    <rPh sb="27" eb="28">
      <t>ノゾ</t>
    </rPh>
    <phoneticPr fontId="117"/>
  </si>
  <si>
    <t>小4男走幅跳</t>
    <rPh sb="0" eb="1">
      <t>ショウ</t>
    </rPh>
    <rPh sb="2" eb="3">
      <t>ダン</t>
    </rPh>
    <rPh sb="3" eb="6">
      <t>ハ</t>
    </rPh>
    <phoneticPr fontId="43"/>
  </si>
  <si>
    <t>小4女走幅跳</t>
    <rPh sb="0" eb="1">
      <t>ショウ</t>
    </rPh>
    <rPh sb="3" eb="6">
      <t>ハ</t>
    </rPh>
    <phoneticPr fontId="43"/>
  </si>
  <si>
    <t>(名古屋市内の小学校に在学中の児童に限る)</t>
    <rPh sb="7" eb="10">
      <t>ショウガッコウ</t>
    </rPh>
    <phoneticPr fontId="117"/>
  </si>
  <si>
    <t>小5男走幅跳</t>
    <rPh sb="0" eb="1">
      <t>ショウ</t>
    </rPh>
    <rPh sb="2" eb="3">
      <t>ダン</t>
    </rPh>
    <rPh sb="3" eb="6">
      <t>h</t>
    </rPh>
    <phoneticPr fontId="43"/>
  </si>
  <si>
    <t>小5女走幅跳</t>
    <rPh sb="0" eb="1">
      <t>ショウ</t>
    </rPh>
    <rPh sb="3" eb="6">
      <t>h</t>
    </rPh>
    <phoneticPr fontId="43"/>
  </si>
  <si>
    <t xml:space="preserve"> </t>
    <phoneticPr fontId="117"/>
  </si>
  <si>
    <t>小6男走幅跳</t>
    <rPh sb="0" eb="1">
      <t>ショウ</t>
    </rPh>
    <rPh sb="2" eb="3">
      <t>ダン</t>
    </rPh>
    <rPh sb="3" eb="6">
      <t>ハ</t>
    </rPh>
    <phoneticPr fontId="43"/>
  </si>
  <si>
    <t>小6女走幅跳</t>
    <rPh sb="0" eb="1">
      <t>ショウ</t>
    </rPh>
    <rPh sb="3" eb="6">
      <t>ハ</t>
    </rPh>
    <phoneticPr fontId="43"/>
  </si>
  <si>
    <t>男子　50m(4年)・100m(5年.6年)・４×100mR（学年別廃止：４～６年生でチームを作る）</t>
    <rPh sb="0" eb="2">
      <t>ダンシ</t>
    </rPh>
    <rPh sb="8" eb="9">
      <t>ネン</t>
    </rPh>
    <rPh sb="17" eb="18">
      <t>ネン</t>
    </rPh>
    <rPh sb="20" eb="21">
      <t>ネン</t>
    </rPh>
    <rPh sb="31" eb="34">
      <t>ガクネンベツ</t>
    </rPh>
    <rPh sb="34" eb="36">
      <t>ハイシ</t>
    </rPh>
    <rPh sb="40" eb="42">
      <t>ネンセイ</t>
    </rPh>
    <rPh sb="47" eb="48">
      <t>ツク</t>
    </rPh>
    <phoneticPr fontId="117"/>
  </si>
  <si>
    <t>一男非１００ｍ</t>
    <rPh sb="0" eb="1">
      <t>イチ</t>
    </rPh>
    <rPh sb="1" eb="2">
      <t>ダン</t>
    </rPh>
    <rPh sb="2" eb="3">
      <t>ヒ</t>
    </rPh>
    <phoneticPr fontId="43"/>
  </si>
  <si>
    <t>一女非１００ｍ</t>
    <rPh sb="0" eb="1">
      <t>イチ</t>
    </rPh>
    <rPh sb="2" eb="3">
      <t>ヒ</t>
    </rPh>
    <phoneticPr fontId="43"/>
  </si>
  <si>
    <t>女子　50m(4年)・100m(5年.6年)・４×100mR（学年別廃止：４～６年生でチームを作る）</t>
    <rPh sb="0" eb="2">
      <t>ジョシ</t>
    </rPh>
    <rPh sb="47" eb="48">
      <t>ツク</t>
    </rPh>
    <phoneticPr fontId="117"/>
  </si>
  <si>
    <t>一男非39歳以下2000m</t>
    <rPh sb="0" eb="1">
      <t>イチ</t>
    </rPh>
    <rPh sb="1" eb="2">
      <t>ダン</t>
    </rPh>
    <rPh sb="2" eb="3">
      <t>ヒ</t>
    </rPh>
    <rPh sb="5" eb="6">
      <t>サイ</t>
    </rPh>
    <rPh sb="6" eb="8">
      <t>イカ</t>
    </rPh>
    <phoneticPr fontId="43"/>
  </si>
  <si>
    <t>一女非39歳以下2000m</t>
    <rPh sb="0" eb="1">
      <t>イチ</t>
    </rPh>
    <rPh sb="2" eb="3">
      <t>ヒ</t>
    </rPh>
    <rPh sb="5" eb="6">
      <t>サイ</t>
    </rPh>
    <rPh sb="6" eb="8">
      <t>イカ</t>
    </rPh>
    <phoneticPr fontId="43"/>
  </si>
  <si>
    <t>一男非40歳代2000m</t>
    <rPh sb="0" eb="1">
      <t>イチ</t>
    </rPh>
    <rPh sb="1" eb="2">
      <t>ダン</t>
    </rPh>
    <rPh sb="2" eb="3">
      <t>ヒ</t>
    </rPh>
    <rPh sb="5" eb="7">
      <t>サイダイ</t>
    </rPh>
    <phoneticPr fontId="43"/>
  </si>
  <si>
    <t>一女非40歳代2000m</t>
    <rPh sb="0" eb="1">
      <t>イチ</t>
    </rPh>
    <rPh sb="2" eb="3">
      <t>ヒ</t>
    </rPh>
    <rPh sb="5" eb="7">
      <t>サイダイ</t>
    </rPh>
    <phoneticPr fontId="43"/>
  </si>
  <si>
    <t>男子　1000m・走高跳・走幅跳</t>
    <rPh sb="0" eb="2">
      <t>ダンシ</t>
    </rPh>
    <phoneticPr fontId="117"/>
  </si>
  <si>
    <t>一男非50歳代2000m</t>
    <rPh sb="0" eb="1">
      <t>イチ</t>
    </rPh>
    <rPh sb="1" eb="2">
      <t>ダン</t>
    </rPh>
    <rPh sb="2" eb="3">
      <t>ヒ</t>
    </rPh>
    <rPh sb="5" eb="7">
      <t>サイダイ</t>
    </rPh>
    <phoneticPr fontId="43"/>
  </si>
  <si>
    <t>一女非50歳代2000m</t>
    <rPh sb="0" eb="1">
      <t>イチ</t>
    </rPh>
    <rPh sb="2" eb="3">
      <t>ヒ</t>
    </rPh>
    <rPh sb="5" eb="7">
      <t>サイダイ</t>
    </rPh>
    <phoneticPr fontId="43"/>
  </si>
  <si>
    <t>女子　1000m・走高跳・走幅跳</t>
    <phoneticPr fontId="117"/>
  </si>
  <si>
    <t>一男非60歳代2000m</t>
    <rPh sb="0" eb="1">
      <t>イチ</t>
    </rPh>
    <rPh sb="1" eb="2">
      <t>ダン</t>
    </rPh>
    <rPh sb="2" eb="3">
      <t>ヒ</t>
    </rPh>
    <rPh sb="5" eb="7">
      <t>サイダイ</t>
    </rPh>
    <phoneticPr fontId="43"/>
  </si>
  <si>
    <t>一女非60歳代2000m</t>
    <rPh sb="0" eb="1">
      <t>イチ</t>
    </rPh>
    <rPh sb="2" eb="3">
      <t>ヒ</t>
    </rPh>
    <rPh sb="5" eb="7">
      <t>サイダイ</t>
    </rPh>
    <phoneticPr fontId="43"/>
  </si>
  <si>
    <r>
      <t xml:space="preserve"> ☆メールでの申込先：</t>
    </r>
    <r>
      <rPr>
        <sz val="14"/>
        <rFont val="HGPMinchoE"/>
        <family val="1"/>
        <charset val="128"/>
      </rPr>
      <t>nagoya.k5610018@gmail.com　</t>
    </r>
    <phoneticPr fontId="117"/>
  </si>
  <si>
    <t>一男非70歳以上2000m</t>
    <rPh sb="0" eb="1">
      <t>イチ</t>
    </rPh>
    <rPh sb="1" eb="2">
      <t>ダン</t>
    </rPh>
    <rPh sb="2" eb="3">
      <t>ヒ</t>
    </rPh>
    <rPh sb="5" eb="6">
      <t>サイ</t>
    </rPh>
    <rPh sb="6" eb="8">
      <t>イジョウ</t>
    </rPh>
    <phoneticPr fontId="43"/>
  </si>
  <si>
    <t>一女非70歳以上2000m</t>
    <rPh sb="0" eb="1">
      <t>イチ</t>
    </rPh>
    <rPh sb="2" eb="3">
      <t>ヒ</t>
    </rPh>
    <rPh sb="5" eb="6">
      <t>サイ</t>
    </rPh>
    <rPh sb="6" eb="8">
      <t>イジョウ</t>
    </rPh>
    <phoneticPr fontId="43"/>
  </si>
  <si>
    <t>一男非走幅跳</t>
    <rPh sb="0" eb="1">
      <t>イチ</t>
    </rPh>
    <rPh sb="1" eb="2">
      <t>ダン</t>
    </rPh>
    <rPh sb="2" eb="3">
      <t>ヒ</t>
    </rPh>
    <rPh sb="3" eb="6">
      <t>ハシ</t>
    </rPh>
    <phoneticPr fontId="43"/>
  </si>
  <si>
    <t>一女非走幅跳</t>
    <rPh sb="0" eb="1">
      <t>イチ</t>
    </rPh>
    <rPh sb="2" eb="3">
      <t>ヒ</t>
    </rPh>
    <rPh sb="3" eb="6">
      <t>ハシ</t>
    </rPh>
    <phoneticPr fontId="43"/>
  </si>
  <si>
    <t>※　今年度から参加料が必要になりました。リレーも同一料金としました。</t>
    <rPh sb="2" eb="5">
      <t>コンネンド</t>
    </rPh>
    <rPh sb="7" eb="10">
      <t>サンカリョウ</t>
    </rPh>
    <rPh sb="11" eb="13">
      <t>ヒツヨウ</t>
    </rPh>
    <rPh sb="24" eb="26">
      <t>ドウイツ</t>
    </rPh>
    <rPh sb="26" eb="28">
      <t>リョウキン</t>
    </rPh>
    <phoneticPr fontId="117"/>
  </si>
  <si>
    <t>一男非砲丸投(7.260kg)</t>
    <rPh sb="0" eb="1">
      <t>イチ</t>
    </rPh>
    <rPh sb="1" eb="2">
      <t>ダン</t>
    </rPh>
    <rPh sb="2" eb="3">
      <t>ヒ</t>
    </rPh>
    <rPh sb="3" eb="6">
      <t>ホウ</t>
    </rPh>
    <phoneticPr fontId="43"/>
  </si>
  <si>
    <t>一女非砲丸投(4.000kg)</t>
    <rPh sb="0" eb="1">
      <t>イチ</t>
    </rPh>
    <rPh sb="2" eb="3">
      <t>ヒ</t>
    </rPh>
    <rPh sb="3" eb="6">
      <t>ホウ</t>
    </rPh>
    <phoneticPr fontId="43"/>
  </si>
  <si>
    <t xml:space="preserve"> 　　　高校生以上：1種目５００円（リレー：５００円）</t>
    <rPh sb="4" eb="9">
      <t>コウコウセイイジョウ</t>
    </rPh>
    <rPh sb="11" eb="13">
      <t>シュモク</t>
    </rPh>
    <rPh sb="16" eb="17">
      <t>エン</t>
    </rPh>
    <rPh sb="25" eb="26">
      <t>エン</t>
    </rPh>
    <phoneticPr fontId="117"/>
  </si>
  <si>
    <t xml:space="preserve"> 　　　中学生以上：1種目４００円（リレー：４００円）</t>
    <rPh sb="4" eb="7">
      <t>チュウガクセイ</t>
    </rPh>
    <phoneticPr fontId="117"/>
  </si>
  <si>
    <t xml:space="preserve"> 　　　小学生以上：1種目３００円（リレー：３００円）</t>
    <rPh sb="4" eb="7">
      <t>ショウガクセイ</t>
    </rPh>
    <rPh sb="7" eb="9">
      <t>イジョウ</t>
    </rPh>
    <phoneticPr fontId="117"/>
  </si>
  <si>
    <t>　　プログラムは1部８００円で事前予約のみで販売します。</t>
    <rPh sb="9" eb="10">
      <t>ブ</t>
    </rPh>
    <rPh sb="13" eb="14">
      <t>エン</t>
    </rPh>
    <rPh sb="15" eb="19">
      <t>ジゼンヨヤク</t>
    </rPh>
    <rPh sb="22" eb="24">
      <t>ハンバイ</t>
    </rPh>
    <phoneticPr fontId="117"/>
  </si>
  <si>
    <t>※　参加料・プログラム購入代振込先（ゆうちょ銀行・普通預金口座）</t>
    <rPh sb="2" eb="5">
      <t>サンカリョウ</t>
    </rPh>
    <rPh sb="11" eb="14">
      <t>コウニュウダイ</t>
    </rPh>
    <rPh sb="14" eb="17">
      <t>フリコミサキ</t>
    </rPh>
    <rPh sb="22" eb="24">
      <t>ギンコウ</t>
    </rPh>
    <rPh sb="25" eb="31">
      <t>フツウヨキンコウザ</t>
    </rPh>
    <phoneticPr fontId="117"/>
  </si>
  <si>
    <t>　☆ ゆうちょ銀行口座からの振込み</t>
    <rPh sb="7" eb="9">
      <t>ギンコウ</t>
    </rPh>
    <rPh sb="9" eb="11">
      <t>コウザ</t>
    </rPh>
    <rPh sb="14" eb="16">
      <t>フリコ</t>
    </rPh>
    <phoneticPr fontId="117"/>
  </si>
  <si>
    <t xml:space="preserve">　　   記号：12050　　番号：12823231　　口座名義：名古屋市陸上競技協会  </t>
    <rPh sb="5" eb="7">
      <t>キゴウ</t>
    </rPh>
    <phoneticPr fontId="117"/>
  </si>
  <si>
    <t>　☆ ゆうちょ銀行以外の金融機関からの振込み</t>
    <rPh sb="7" eb="9">
      <t>ギンコウ</t>
    </rPh>
    <rPh sb="9" eb="11">
      <t>イガイ</t>
    </rPh>
    <rPh sb="12" eb="16">
      <t>キンユウキカン</t>
    </rPh>
    <rPh sb="19" eb="21">
      <t>フリコ</t>
    </rPh>
    <phoneticPr fontId="117"/>
  </si>
  <si>
    <t>　　　店名：二〇八　　店番：208</t>
    <rPh sb="3" eb="5">
      <t>テンメイ</t>
    </rPh>
    <rPh sb="6" eb="7">
      <t>ニ</t>
    </rPh>
    <rPh sb="8" eb="9">
      <t>ハチ</t>
    </rPh>
    <rPh sb="11" eb="13">
      <t>テンバン</t>
    </rPh>
    <phoneticPr fontId="117"/>
  </si>
  <si>
    <t xml:space="preserve">              ﾆｾﾞﾛﾊﾁ</t>
    <phoneticPr fontId="117"/>
  </si>
  <si>
    <t xml:space="preserve">　　　預金種目：普通預金　　口座番号：1282323　　口座名義：名古屋市陸上競技協会 </t>
    <rPh sb="3" eb="5">
      <t>ヨキン</t>
    </rPh>
    <rPh sb="5" eb="7">
      <t>シュモク</t>
    </rPh>
    <rPh sb="8" eb="12">
      <t>フツウヨキン</t>
    </rPh>
    <rPh sb="14" eb="16">
      <t>コウザ</t>
    </rPh>
    <rPh sb="16" eb="18">
      <t>バンゴウ</t>
    </rPh>
    <rPh sb="28" eb="32">
      <t>コウザメイギ</t>
    </rPh>
    <rPh sb="33" eb="37">
      <t>ナゴヤシ</t>
    </rPh>
    <rPh sb="37" eb="39">
      <t>リクジョウ</t>
    </rPh>
    <rPh sb="39" eb="43">
      <t>キョウギキョウカイ</t>
    </rPh>
    <phoneticPr fontId="117"/>
  </si>
  <si>
    <t>一般</t>
    <rPh sb="0" eb="2">
      <t>イッパン</t>
    </rPh>
    <phoneticPr fontId="9"/>
  </si>
  <si>
    <t>一般個人登録専用</t>
    <rPh sb="0" eb="2">
      <t>イッパン</t>
    </rPh>
    <rPh sb="2" eb="4">
      <t>コジン</t>
    </rPh>
    <rPh sb="4" eb="6">
      <t>トウロク</t>
    </rPh>
    <rPh sb="6" eb="8">
      <t>センヨウ</t>
    </rPh>
    <phoneticPr fontId="9"/>
  </si>
  <si>
    <t>愛知陸協</t>
  </si>
  <si>
    <t xml:space="preserve">              ﾆｾﾞﾛﾊﾁ</t>
    <phoneticPr fontId="11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</si>
</sst>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 numFmtId="183" formatCode="m&quot;月&quot;d&quot;日&quot;&quot;(&quot;aaa&quot;)&quot;"/>
    <numFmt numFmtId="184" formatCode="yyyy&quot;年&quot;m&quot;月&quot;d&quot;日&quot;\(aaa\)"/>
  </numFmts>
  <fonts count="151">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font>
    <font>
      <sz val="6"/>
      <name val="ＭＳ Ｐゴシック"/>
      <family val="2"/>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sz val="12"/>
      <color rgb="FFFF0000"/>
      <name val="HGS創英角ﾎﾟｯﾌﾟ体"/>
      <family val="3"/>
      <charset val="128"/>
    </font>
    <font>
      <b/>
      <sz val="14"/>
      <color rgb="FFFF0000"/>
      <name val="BIZ UDPゴシック"/>
      <family val="3"/>
      <charset val="128"/>
    </font>
    <font>
      <b/>
      <sz val="14"/>
      <color rgb="FFFF0000"/>
      <name val="AR P丸ゴシック体E"/>
      <family val="3"/>
      <charset val="128"/>
    </font>
    <font>
      <b/>
      <sz val="11"/>
      <name val="ＭＳ Ｐゴシック"/>
      <family val="3"/>
      <charset val="128"/>
    </font>
    <font>
      <b/>
      <sz val="14"/>
      <name val="ＭＳ Ｐゴシック"/>
      <family val="3"/>
      <charset val="128"/>
    </font>
    <font>
      <b/>
      <sz val="12"/>
      <color rgb="FFFF0000"/>
      <name val="ＭＳ Ｐゴシック"/>
      <family val="3"/>
      <charset val="128"/>
      <scheme val="minor"/>
    </font>
    <font>
      <sz val="14"/>
      <name val="ＭＳ Ｐ明朝"/>
      <family val="1"/>
      <charset val="128"/>
    </font>
    <font>
      <b/>
      <sz val="11"/>
      <name val="ＭＳ Ｐ明朝"/>
      <family val="1"/>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b/>
      <sz val="20"/>
      <color theme="3" tint="0.39997558519241921"/>
      <name val="ＭＳ ゴシック"/>
      <family val="3"/>
      <charset val="128"/>
    </font>
    <font>
      <b/>
      <i/>
      <sz val="20"/>
      <color theme="3" tint="0.39997558519241921"/>
      <name val="ＭＳ ゴシック"/>
      <family val="3"/>
      <charset val="128"/>
    </font>
    <font>
      <b/>
      <i/>
      <sz val="18"/>
      <color theme="3" tint="0.39997558519241921"/>
      <name val="ＭＳ ゴシック"/>
      <family val="3"/>
      <charset val="128"/>
    </font>
    <font>
      <b/>
      <i/>
      <sz val="18"/>
      <color rgb="FFFF0000"/>
      <name val="ＭＳ ゴシック"/>
      <family val="3"/>
      <charset val="128"/>
    </font>
    <font>
      <b/>
      <i/>
      <sz val="12"/>
      <name val="ＭＳ Ｐゴシック"/>
      <family val="3"/>
      <charset val="128"/>
    </font>
    <font>
      <sz val="14"/>
      <color theme="1"/>
      <name val="ＭＳ Ｐゴシック"/>
      <family val="3"/>
      <charset val="128"/>
      <scheme val="minor"/>
    </font>
    <font>
      <sz val="18"/>
      <color theme="3"/>
      <name val="HGP創英角ﾎﾟｯﾌﾟ体"/>
      <family val="3"/>
      <charset val="128"/>
    </font>
    <font>
      <b/>
      <sz val="16"/>
      <name val="ＭＳ Ｐゴシック"/>
      <family val="3"/>
      <charset val="128"/>
    </font>
    <font>
      <b/>
      <u/>
      <sz val="18"/>
      <name val="ＭＳ Ｐゴシック"/>
      <family val="3"/>
      <charset val="128"/>
    </font>
    <font>
      <sz val="18"/>
      <name val="ＭＳ Ｐゴシック"/>
      <family val="3"/>
      <charset val="128"/>
    </font>
    <font>
      <sz val="14"/>
      <color theme="1"/>
      <name val="ＭＳ 明朝"/>
      <family val="1"/>
      <charset val="128"/>
    </font>
    <font>
      <b/>
      <sz val="28"/>
      <color rgb="FFFF0000"/>
      <name val="AR P丸ゴシック体E"/>
      <family val="3"/>
      <charset val="128"/>
    </font>
    <font>
      <b/>
      <sz val="16"/>
      <name val="ＭＳ Ｐ明朝"/>
      <family val="1"/>
      <charset val="128"/>
    </font>
    <font>
      <b/>
      <sz val="20"/>
      <name val="ＭＳ Ｐゴシック"/>
      <family val="3"/>
      <charset val="128"/>
    </font>
    <font>
      <b/>
      <sz val="20"/>
      <name val="ＭＳ Ｐ明朝"/>
      <family val="1"/>
      <charset val="128"/>
    </font>
    <font>
      <sz val="16"/>
      <name val="HGS創英角ﾎﾟｯﾌﾟ体"/>
      <family val="3"/>
      <charset val="128"/>
    </font>
    <font>
      <sz val="16"/>
      <name val="HGS創英角ｺﾞｼｯｸUB"/>
      <family val="3"/>
      <charset val="128"/>
    </font>
    <font>
      <sz val="16"/>
      <name val="ＭＳ Ｐ明朝"/>
      <family val="1"/>
      <charset val="128"/>
    </font>
    <font>
      <b/>
      <u/>
      <sz val="14"/>
      <name val="ＭＳ Ｐ明朝"/>
      <family val="1"/>
      <charset val="128"/>
    </font>
    <font>
      <b/>
      <u val="double"/>
      <sz val="14"/>
      <name val="ＭＳ Ｐ明朝"/>
      <family val="1"/>
      <charset val="128"/>
    </font>
    <font>
      <sz val="11"/>
      <color rgb="FFFF0000"/>
      <name val="ＭＳ Ｐ明朝"/>
      <family val="1"/>
      <charset val="128"/>
    </font>
    <font>
      <sz val="14"/>
      <color theme="1"/>
      <name val="ＭＳ ゴシック"/>
      <family val="3"/>
      <charset val="128"/>
    </font>
    <font>
      <sz val="11"/>
      <color theme="1"/>
      <name val="HGPMinchoE"/>
      <family val="1"/>
      <charset val="128"/>
    </font>
    <font>
      <b/>
      <sz val="18"/>
      <color theme="1"/>
      <name val="HGPMinchoE"/>
      <family val="1"/>
      <charset val="128"/>
    </font>
    <font>
      <sz val="14"/>
      <color theme="1"/>
      <name val="HGPMinchoE"/>
      <family val="1"/>
      <charset val="128"/>
    </font>
    <font>
      <sz val="11"/>
      <color theme="1"/>
      <name val="AR P丸ゴシック体E"/>
      <family val="3"/>
      <charset val="128"/>
    </font>
    <font>
      <sz val="14"/>
      <name val="HGPMinchoE"/>
      <family val="1"/>
      <charset val="128"/>
    </font>
    <font>
      <sz val="11"/>
      <color theme="1"/>
      <name val="AR Pゴシック体S"/>
      <family val="3"/>
      <charset val="128"/>
    </font>
    <font>
      <b/>
      <sz val="16"/>
      <color theme="1"/>
      <name val="ＭＳ ゴシック"/>
      <family val="3"/>
      <charset val="128"/>
    </font>
  </fonts>
  <fills count="14">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249977111117893"/>
        <bgColor indexed="64"/>
      </patternFill>
    </fill>
    <fill>
      <patternFill patternType="solid">
        <fgColor theme="9" tint="0.39997558519241921"/>
        <bgColor indexed="64"/>
      </patternFill>
    </fill>
  </fills>
  <borders count="11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thick">
        <color auto="1"/>
      </top>
      <bottom style="thick">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right/>
      <top/>
      <bottom/>
      <diagonal style="thin">
        <color auto="1"/>
      </diagonal>
    </border>
    <border diagonalUp="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bottom/>
      <diagonal style="thin">
        <color auto="1"/>
      </diagonal>
    </border>
    <border diagonalUp="1">
      <left style="thin">
        <color indexed="64"/>
      </left>
      <right/>
      <top style="thin">
        <color indexed="64"/>
      </top>
      <bottom style="thin">
        <color indexed="64"/>
      </bottom>
      <diagonal style="thin">
        <color auto="1"/>
      </diagonal>
    </border>
    <border diagonalUp="1">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diagonalUp="1">
      <left style="thin">
        <color indexed="64"/>
      </left>
      <right style="thin">
        <color indexed="64"/>
      </right>
      <top/>
      <bottom style="thin">
        <color indexed="64"/>
      </bottom>
      <diagonal style="thin">
        <color auto="1"/>
      </diagonal>
    </border>
    <border diagonalUp="1">
      <left style="thin">
        <color indexed="64"/>
      </left>
      <right style="thin">
        <color indexed="64"/>
      </right>
      <top style="thin">
        <color indexed="64"/>
      </top>
      <bottom style="hair">
        <color indexed="64"/>
      </bottom>
      <diagonal style="thin">
        <color auto="1"/>
      </diagonal>
    </border>
    <border diagonalUp="1">
      <left style="thin">
        <color indexed="64"/>
      </left>
      <right style="thin">
        <color indexed="64"/>
      </right>
      <top style="thin">
        <color indexed="64"/>
      </top>
      <bottom/>
      <diagonal style="thin">
        <color auto="1"/>
      </diagonal>
    </border>
    <border diagonalUp="1">
      <left style="thin">
        <color indexed="64"/>
      </left>
      <right style="thin">
        <color indexed="64"/>
      </right>
      <top style="hair">
        <color indexed="64"/>
      </top>
      <bottom style="hair">
        <color indexed="64"/>
      </bottom>
      <diagonal style="thin">
        <color auto="1"/>
      </diagonal>
    </border>
    <border diagonalUp="1">
      <left style="thin">
        <color indexed="64"/>
      </left>
      <right style="thin">
        <color indexed="64"/>
      </right>
      <top style="hair">
        <color indexed="64"/>
      </top>
      <bottom style="thin">
        <color indexed="64"/>
      </bottom>
      <diagonal style="thin">
        <color auto="1"/>
      </diagonal>
    </border>
    <border diagonalUp="1">
      <left/>
      <right/>
      <top style="thin">
        <color indexed="64"/>
      </top>
      <bottom/>
      <diagonal style="thin">
        <color auto="1"/>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Down="1">
      <left style="medium">
        <color indexed="64"/>
      </left>
      <right/>
      <top style="medium">
        <color indexed="64"/>
      </top>
      <bottom style="medium">
        <color indexed="64"/>
      </bottom>
      <diagonal style="medium">
        <color indexed="64"/>
      </diagonal>
    </border>
    <border diagonalDown="1">
      <left style="thin">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s>
  <cellStyleXfs count="15">
    <xf numFmtId="0" fontId="0" fillId="0" borderId="0">
      <alignment vertical="center"/>
    </xf>
    <xf numFmtId="0" fontId="28" fillId="0" borderId="0"/>
    <xf numFmtId="0" fontId="19" fillId="0" borderId="0">
      <alignment vertical="center"/>
    </xf>
    <xf numFmtId="0" fontId="8" fillId="0" borderId="0">
      <alignment vertical="center"/>
    </xf>
    <xf numFmtId="0" fontId="7" fillId="0" borderId="0">
      <alignment vertical="center"/>
    </xf>
    <xf numFmtId="0" fontId="6" fillId="0" borderId="0">
      <alignment vertical="center"/>
    </xf>
    <xf numFmtId="0" fontId="19" fillId="0" borderId="0">
      <alignment vertical="center"/>
    </xf>
    <xf numFmtId="0" fontId="92" fillId="0" borderId="0">
      <alignment vertical="center"/>
    </xf>
    <xf numFmtId="0" fontId="19" fillId="0" borderId="0">
      <alignment vertical="center"/>
    </xf>
    <xf numFmtId="0" fontId="19" fillId="0" borderId="0">
      <alignment vertical="center"/>
    </xf>
    <xf numFmtId="0" fontId="5" fillId="0" borderId="0">
      <alignment vertical="center"/>
    </xf>
    <xf numFmtId="0" fontId="19" fillId="0" borderId="0" applyFill="0"/>
    <xf numFmtId="0" fontId="4" fillId="0" borderId="0">
      <alignment vertical="center"/>
    </xf>
    <xf numFmtId="0" fontId="3" fillId="0" borderId="0">
      <alignment vertical="center"/>
    </xf>
    <xf numFmtId="0" fontId="3" fillId="0" borderId="0">
      <alignment vertical="center"/>
    </xf>
  </cellStyleXfs>
  <cellXfs count="540">
    <xf numFmtId="0" fontId="0" fillId="0" borderId="0" xfId="0">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Fill="1" applyBorder="1" applyAlignment="1">
      <alignment vertical="center"/>
    </xf>
    <xf numFmtId="0" fontId="29" fillId="0" borderId="0" xfId="0" applyFont="1" applyBorder="1" applyAlignment="1">
      <alignment horizontal="center" vertical="center"/>
    </xf>
    <xf numFmtId="0" fontId="0" fillId="0" borderId="0" xfId="0" applyFill="1">
      <alignment vertical="center"/>
    </xf>
    <xf numFmtId="0" fontId="34" fillId="0" borderId="0" xfId="0" applyFont="1" applyAlignment="1">
      <alignment vertical="center"/>
    </xf>
    <xf numFmtId="0" fontId="29"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9" fillId="0" borderId="0" xfId="0" applyFont="1">
      <alignment vertical="center"/>
    </xf>
    <xf numFmtId="49" fontId="29" fillId="0" borderId="0" xfId="0" applyNumberFormat="1" applyFont="1" applyAlignment="1">
      <alignment horizontal="right" vertical="center"/>
    </xf>
    <xf numFmtId="0" fontId="29" fillId="0" borderId="0" xfId="0" applyFont="1" applyAlignment="1">
      <alignment horizontal="right" vertical="center"/>
    </xf>
    <xf numFmtId="0" fontId="29" fillId="0" borderId="1" xfId="0" applyFont="1" applyBorder="1" applyAlignment="1">
      <alignment horizontal="right" vertical="center"/>
    </xf>
    <xf numFmtId="0" fontId="30" fillId="0" borderId="0" xfId="0" applyFont="1">
      <alignment vertical="center"/>
    </xf>
    <xf numFmtId="0" fontId="33" fillId="3" borderId="3" xfId="0" applyFont="1" applyFill="1" applyBorder="1" applyAlignment="1">
      <alignment horizontal="center" vertical="center"/>
    </xf>
    <xf numFmtId="0" fontId="29" fillId="5" borderId="0" xfId="0" applyFont="1" applyFill="1">
      <alignment vertical="center"/>
    </xf>
    <xf numFmtId="0" fontId="37" fillId="5" borderId="0" xfId="0" applyFont="1" applyFill="1">
      <alignment vertical="center"/>
    </xf>
    <xf numFmtId="0" fontId="29" fillId="5" borderId="0" xfId="0" applyFont="1" applyFill="1" applyAlignment="1">
      <alignment horizontal="center" vertical="center"/>
    </xf>
    <xf numFmtId="0" fontId="29" fillId="0" borderId="23" xfId="0" applyFont="1" applyBorder="1" applyAlignment="1">
      <alignment horizontal="center" vertical="center"/>
    </xf>
    <xf numFmtId="0" fontId="29" fillId="0" borderId="16" xfId="0" applyFont="1" applyBorder="1" applyAlignment="1">
      <alignment horizontal="center" vertical="center"/>
    </xf>
    <xf numFmtId="0" fontId="0" fillId="0" borderId="25" xfId="0" applyBorder="1">
      <alignment vertical="center"/>
    </xf>
    <xf numFmtId="0" fontId="29" fillId="0" borderId="20" xfId="0" applyFont="1" applyBorder="1" applyAlignment="1">
      <alignment horizontal="center" vertical="center"/>
    </xf>
    <xf numFmtId="0" fontId="33" fillId="3" borderId="6" xfId="0" applyFont="1" applyFill="1" applyBorder="1" applyAlignment="1">
      <alignment horizontal="center" vertical="center"/>
    </xf>
    <xf numFmtId="0" fontId="33" fillId="3" borderId="7" xfId="0" applyFont="1" applyFill="1" applyBorder="1" applyAlignment="1">
      <alignment horizontal="center" vertical="center"/>
    </xf>
    <xf numFmtId="0" fontId="29" fillId="0" borderId="16" xfId="0" applyFont="1" applyBorder="1" applyAlignment="1">
      <alignment horizontal="center" vertical="center" wrapText="1"/>
    </xf>
    <xf numFmtId="0" fontId="38" fillId="3" borderId="6" xfId="0" applyFont="1" applyFill="1" applyBorder="1" applyAlignment="1">
      <alignment horizontal="center" vertical="center"/>
    </xf>
    <xf numFmtId="0" fontId="29" fillId="0" borderId="6" xfId="0" applyFont="1" applyBorder="1" applyAlignment="1">
      <alignment horizontal="center" vertical="center"/>
    </xf>
    <xf numFmtId="0" fontId="0" fillId="0" borderId="0" xfId="0" applyBorder="1">
      <alignment vertical="center"/>
    </xf>
    <xf numFmtId="0" fontId="27"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Protection="1">
      <alignment vertical="center"/>
    </xf>
    <xf numFmtId="0" fontId="29" fillId="0" borderId="0" xfId="0" applyFont="1" applyFill="1" applyBorder="1" applyAlignment="1" applyProtection="1">
      <alignment vertical="center"/>
    </xf>
    <xf numFmtId="0" fontId="0" fillId="0" borderId="0" xfId="0" applyFill="1" applyProtection="1">
      <alignment vertical="center"/>
    </xf>
    <xf numFmtId="0" fontId="31" fillId="5" borderId="0" xfId="0" applyFont="1" applyFill="1" applyAlignment="1">
      <alignment vertical="center"/>
    </xf>
    <xf numFmtId="0" fontId="29" fillId="5" borderId="0" xfId="0" applyFont="1" applyFill="1" applyBorder="1" applyAlignment="1">
      <alignment horizontal="center" vertical="center"/>
    </xf>
    <xf numFmtId="0" fontId="29" fillId="5" borderId="0" xfId="0" applyFont="1" applyFill="1" applyAlignment="1">
      <alignment horizontal="right" vertical="center"/>
    </xf>
    <xf numFmtId="0" fontId="29" fillId="5" borderId="33" xfId="0" applyFont="1" applyFill="1" applyBorder="1">
      <alignment vertical="center"/>
    </xf>
    <xf numFmtId="0" fontId="29" fillId="5" borderId="34" xfId="0" applyFont="1" applyFill="1" applyBorder="1">
      <alignment vertical="center"/>
    </xf>
    <xf numFmtId="0" fontId="29" fillId="5" borderId="35" xfId="0" applyFont="1" applyFill="1" applyBorder="1">
      <alignment vertical="center"/>
    </xf>
    <xf numFmtId="0" fontId="29" fillId="5" borderId="0" xfId="0" applyFont="1" applyFill="1" applyBorder="1" applyAlignment="1">
      <alignment horizontal="right" vertical="center"/>
    </xf>
    <xf numFmtId="0" fontId="29" fillId="5" borderId="36" xfId="0" applyFont="1" applyFill="1" applyBorder="1">
      <alignment vertical="center"/>
    </xf>
    <xf numFmtId="0" fontId="29" fillId="5" borderId="0" xfId="0" applyFont="1" applyFill="1" applyBorder="1">
      <alignment vertical="center"/>
    </xf>
    <xf numFmtId="0" fontId="29" fillId="5" borderId="37" xfId="0" applyFont="1" applyFill="1" applyBorder="1">
      <alignment vertical="center"/>
    </xf>
    <xf numFmtId="0" fontId="29" fillId="5" borderId="38" xfId="0" applyFont="1" applyFill="1" applyBorder="1" applyAlignment="1">
      <alignment horizontal="right" vertical="center"/>
    </xf>
    <xf numFmtId="0" fontId="29" fillId="5" borderId="39" xfId="0" applyFont="1" applyFill="1" applyBorder="1" applyAlignment="1">
      <alignment horizontal="center" vertical="center"/>
    </xf>
    <xf numFmtId="0" fontId="29" fillId="5" borderId="39" xfId="0" applyFont="1" applyFill="1" applyBorder="1" applyAlignment="1">
      <alignment horizontal="left" vertical="center"/>
    </xf>
    <xf numFmtId="0" fontId="29" fillId="5" borderId="40" xfId="0" applyFont="1" applyFill="1" applyBorder="1">
      <alignment vertical="center"/>
    </xf>
    <xf numFmtId="0" fontId="29"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9" fillId="0" borderId="0" xfId="0" applyFont="1" applyFill="1" applyBorder="1" applyAlignment="1" applyProtection="1">
      <alignment horizontal="right" vertical="center"/>
    </xf>
    <xf numFmtId="0" fontId="29" fillId="0" borderId="41" xfId="0" applyFont="1" applyBorder="1" applyAlignment="1">
      <alignment vertical="center"/>
    </xf>
    <xf numFmtId="0" fontId="29" fillId="0" borderId="46" xfId="0" applyFont="1" applyBorder="1" applyAlignment="1">
      <alignment vertical="center"/>
    </xf>
    <xf numFmtId="0" fontId="29" fillId="0" borderId="48" xfId="0" applyFont="1" applyBorder="1" applyAlignment="1">
      <alignment vertical="center"/>
    </xf>
    <xf numFmtId="0" fontId="41" fillId="0" borderId="0" xfId="0" applyFont="1" applyBorder="1" applyAlignment="1">
      <alignment vertical="center"/>
    </xf>
    <xf numFmtId="0" fontId="30" fillId="0" borderId="0" xfId="0" applyFont="1" applyAlignment="1">
      <alignment horizontal="center" vertical="center"/>
    </xf>
    <xf numFmtId="0" fontId="47" fillId="5" borderId="0" xfId="0" applyFont="1" applyFill="1" applyAlignment="1">
      <alignment vertical="center"/>
    </xf>
    <xf numFmtId="0" fontId="32" fillId="0" borderId="0" xfId="0" applyFont="1">
      <alignment vertical="center"/>
    </xf>
    <xf numFmtId="0" fontId="32" fillId="0" borderId="3" xfId="0" applyFont="1" applyBorder="1" applyAlignment="1">
      <alignment horizontal="center" vertical="center"/>
    </xf>
    <xf numFmtId="0" fontId="29" fillId="0" borderId="0" xfId="0" applyFont="1" applyFill="1" applyAlignment="1">
      <alignment horizontal="center" vertical="center"/>
    </xf>
    <xf numFmtId="0" fontId="26" fillId="0" borderId="0" xfId="1" applyFont="1" applyFill="1" applyBorder="1" applyAlignment="1" applyProtection="1">
      <alignment horizontal="center" vertical="center"/>
    </xf>
    <xf numFmtId="0" fontId="31" fillId="0" borderId="0" xfId="0" applyFont="1" applyBorder="1" applyAlignment="1">
      <alignment vertical="center"/>
    </xf>
    <xf numFmtId="0" fontId="30" fillId="0" borderId="0" xfId="3" applyFont="1">
      <alignment vertical="center"/>
    </xf>
    <xf numFmtId="0" fontId="29" fillId="0" borderId="0" xfId="3" applyFont="1">
      <alignment vertical="center"/>
    </xf>
    <xf numFmtId="0" fontId="29" fillId="0" borderId="0" xfId="3" applyFont="1" applyAlignment="1">
      <alignment horizontal="right" vertical="center"/>
    </xf>
    <xf numFmtId="0" fontId="12" fillId="5" borderId="0" xfId="0" applyFont="1" applyFill="1" applyAlignment="1">
      <alignment vertical="center"/>
    </xf>
    <xf numFmtId="0" fontId="32" fillId="0" borderId="0" xfId="0" applyFont="1" applyFill="1" applyBorder="1" applyAlignment="1" applyProtection="1">
      <alignment horizontal="center" vertical="center"/>
    </xf>
    <xf numFmtId="0" fontId="29" fillId="0" borderId="0" xfId="0" applyFont="1" applyAlignment="1" applyProtection="1">
      <alignment horizontal="center" vertical="center"/>
    </xf>
    <xf numFmtId="0" fontId="30" fillId="0" borderId="0" xfId="0" applyFont="1" applyFill="1" applyBorder="1" applyAlignment="1" applyProtection="1">
      <alignment vertical="center"/>
    </xf>
    <xf numFmtId="0" fontId="29" fillId="0" borderId="0" xfId="0" applyFont="1" applyFill="1" applyBorder="1" applyProtection="1">
      <alignment vertical="center"/>
    </xf>
    <xf numFmtId="0" fontId="32" fillId="0" borderId="2" xfId="0" applyFont="1" applyFill="1" applyBorder="1" applyAlignment="1" applyProtection="1">
      <alignment horizontal="center" vertical="center"/>
    </xf>
    <xf numFmtId="0" fontId="28" fillId="0" borderId="0" xfId="1" applyAlignment="1" applyProtection="1">
      <alignment horizontal="right" vertical="center" shrinkToFit="1"/>
    </xf>
    <xf numFmtId="0" fontId="28" fillId="0" borderId="0" xfId="1" applyAlignment="1" applyProtection="1">
      <alignment vertical="center"/>
    </xf>
    <xf numFmtId="0" fontId="35" fillId="0" borderId="0" xfId="1" applyFont="1" applyFill="1" applyBorder="1" applyAlignment="1" applyProtection="1">
      <alignment horizontal="center" vertical="center"/>
    </xf>
    <xf numFmtId="0" fontId="32" fillId="0" borderId="0" xfId="1" applyFont="1" applyFill="1" applyBorder="1" applyAlignment="1" applyProtection="1"/>
    <xf numFmtId="0" fontId="0" fillId="0" borderId="0" xfId="0" applyProtection="1">
      <alignment vertical="center"/>
    </xf>
    <xf numFmtId="0" fontId="46" fillId="0" borderId="0" xfId="0" applyFont="1" applyBorder="1" applyAlignment="1" applyProtection="1">
      <alignment vertical="center"/>
    </xf>
    <xf numFmtId="0" fontId="28" fillId="0" borderId="0" xfId="1" applyFont="1" applyAlignment="1" applyProtection="1">
      <alignment vertical="center"/>
    </xf>
    <xf numFmtId="0" fontId="14" fillId="0" borderId="0" xfId="1" applyFont="1" applyAlignment="1" applyProtection="1">
      <alignment horizontal="center" shrinkToFit="1"/>
    </xf>
    <xf numFmtId="0" fontId="16" fillId="0" borderId="0" xfId="1" applyFont="1" applyBorder="1" applyAlignment="1" applyProtection="1">
      <alignment vertical="center" shrinkToFit="1"/>
    </xf>
    <xf numFmtId="0" fontId="19" fillId="0" borderId="0" xfId="1" applyFont="1" applyAlignment="1" applyProtection="1">
      <alignment horizontal="left" vertical="center"/>
    </xf>
    <xf numFmtId="0" fontId="21" fillId="0" borderId="0" xfId="1" applyFont="1" applyBorder="1" applyAlignment="1" applyProtection="1">
      <alignment horizontal="left" vertical="center"/>
    </xf>
    <xf numFmtId="0" fontId="20" fillId="0" borderId="10" xfId="1" applyFont="1" applyBorder="1" applyAlignment="1" applyProtection="1">
      <alignment horizontal="distributed" vertical="center" indent="2"/>
    </xf>
    <xf numFmtId="0" fontId="20" fillId="0" borderId="30" xfId="1" applyFont="1" applyBorder="1" applyAlignment="1" applyProtection="1">
      <alignment horizontal="distributed" vertical="center" indent="1"/>
    </xf>
    <xf numFmtId="5" fontId="26" fillId="0" borderId="17" xfId="1" applyNumberFormat="1" applyFont="1" applyBorder="1" applyAlignment="1" applyProtection="1">
      <alignment vertical="center"/>
    </xf>
    <xf numFmtId="0" fontId="20" fillId="0" borderId="54" xfId="1" applyFont="1" applyBorder="1" applyAlignment="1" applyProtection="1">
      <alignment horizontal="distributed" vertical="center" indent="2"/>
    </xf>
    <xf numFmtId="0" fontId="28" fillId="0" borderId="0" xfId="1" applyBorder="1" applyAlignment="1" applyProtection="1">
      <alignment vertical="center"/>
    </xf>
    <xf numFmtId="0" fontId="35" fillId="0" borderId="0" xfId="1" applyFont="1" applyBorder="1" applyAlignment="1" applyProtection="1">
      <alignment vertical="center" shrinkToFit="1"/>
    </xf>
    <xf numFmtId="0" fontId="22" fillId="0" borderId="0" xfId="1" applyFont="1" applyBorder="1" applyAlignment="1" applyProtection="1"/>
    <xf numFmtId="0" fontId="28" fillId="0" borderId="0" xfId="1" applyBorder="1" applyAlignment="1" applyProtection="1">
      <alignment horizontal="right" shrinkToFit="1"/>
    </xf>
    <xf numFmtId="0" fontId="28" fillId="0" borderId="0" xfId="1" applyBorder="1" applyAlignment="1" applyProtection="1">
      <alignment horizontal="right"/>
    </xf>
    <xf numFmtId="2" fontId="29" fillId="0" borderId="7" xfId="0" applyNumberFormat="1" applyFont="1" applyBorder="1" applyAlignment="1" applyProtection="1">
      <alignment horizontal="center" vertical="center" shrinkToFit="1"/>
      <protection locked="0"/>
    </xf>
    <xf numFmtId="0" fontId="32" fillId="0" borderId="0" xfId="0" applyFont="1" applyAlignment="1">
      <alignment vertical="center" shrinkToFit="1"/>
    </xf>
    <xf numFmtId="0" fontId="20" fillId="0" borderId="12" xfId="1" applyFont="1" applyBorder="1" applyAlignment="1" applyProtection="1">
      <alignment horizontal="distributed" vertical="center" indent="1"/>
    </xf>
    <xf numFmtId="0" fontId="17" fillId="0" borderId="0" xfId="1" applyFont="1" applyBorder="1" applyAlignment="1" applyProtection="1">
      <alignment horizontal="center" vertical="center"/>
    </xf>
    <xf numFmtId="0" fontId="20" fillId="0" borderId="45" xfId="1" applyFont="1" applyBorder="1" applyAlignment="1" applyProtection="1">
      <alignment horizontal="center" vertical="center"/>
    </xf>
    <xf numFmtId="0" fontId="20" fillId="7" borderId="12" xfId="1" applyFont="1" applyFill="1" applyBorder="1" applyAlignment="1" applyProtection="1">
      <alignment horizontal="distributed" vertical="center" indent="2"/>
    </xf>
    <xf numFmtId="0" fontId="34" fillId="0" borderId="0" xfId="1" applyFont="1" applyAlignment="1" applyProtection="1">
      <alignment horizontal="center" vertical="center"/>
    </xf>
    <xf numFmtId="0" fontId="29" fillId="0" borderId="3" xfId="0" applyFont="1" applyBorder="1" applyAlignment="1">
      <alignment horizontal="center" vertical="center" shrinkToFit="1"/>
    </xf>
    <xf numFmtId="0" fontId="26" fillId="0" borderId="59" xfId="1" applyNumberFormat="1" applyFont="1" applyBorder="1" applyAlignment="1" applyProtection="1">
      <alignment horizontal="center" vertical="center"/>
      <protection locked="0"/>
    </xf>
    <xf numFmtId="0" fontId="26" fillId="0" borderId="31" xfId="1" applyNumberFormat="1" applyFont="1" applyBorder="1" applyAlignment="1" applyProtection="1">
      <alignment vertical="center"/>
    </xf>
    <xf numFmtId="0" fontId="32" fillId="0" borderId="0" xfId="0" applyFont="1" applyAlignment="1">
      <alignment vertical="center"/>
    </xf>
    <xf numFmtId="0" fontId="26" fillId="0" borderId="57" xfId="1" applyNumberFormat="1" applyFont="1" applyBorder="1" applyAlignment="1" applyProtection="1">
      <alignment horizontal="center" vertical="center"/>
    </xf>
    <xf numFmtId="0" fontId="38" fillId="0" borderId="0" xfId="1" applyFont="1" applyAlignment="1" applyProtection="1">
      <alignment vertical="center"/>
    </xf>
    <xf numFmtId="0" fontId="16" fillId="0" borderId="53" xfId="1" applyFont="1" applyBorder="1" applyAlignment="1" applyProtection="1">
      <alignment horizontal="center" vertical="center" shrinkToFit="1"/>
    </xf>
    <xf numFmtId="0" fontId="16" fillId="0" borderId="55" xfId="1" applyFont="1" applyBorder="1" applyAlignment="1" applyProtection="1">
      <alignment horizontal="center" vertical="center" shrinkToFit="1"/>
    </xf>
    <xf numFmtId="0" fontId="29" fillId="0" borderId="28" xfId="0" applyFont="1" applyBorder="1" applyAlignment="1">
      <alignment horizontal="center" vertical="center"/>
    </xf>
    <xf numFmtId="0" fontId="38" fillId="3" borderId="29" xfId="0" applyFont="1" applyFill="1" applyBorder="1" applyAlignment="1">
      <alignment horizontal="center" vertical="center"/>
    </xf>
    <xf numFmtId="0" fontId="29" fillId="0" borderId="29" xfId="0" applyFont="1" applyBorder="1" applyAlignment="1" applyProtection="1">
      <alignment horizontal="center" vertical="center"/>
      <protection locked="0"/>
    </xf>
    <xf numFmtId="0" fontId="33" fillId="3" borderId="29" xfId="0" applyFont="1" applyFill="1" applyBorder="1" applyAlignment="1">
      <alignment horizontal="center" vertical="center"/>
    </xf>
    <xf numFmtId="0" fontId="29" fillId="0" borderId="29" xfId="0" applyFont="1" applyBorder="1" applyAlignment="1" applyProtection="1">
      <alignment horizontal="center" vertical="center" shrinkToFit="1"/>
      <protection locked="0"/>
    </xf>
    <xf numFmtId="0" fontId="29" fillId="2" borderId="28" xfId="0" applyFont="1" applyFill="1" applyBorder="1" applyAlignment="1">
      <alignment horizontal="center" vertical="center"/>
    </xf>
    <xf numFmtId="0" fontId="26" fillId="0" borderId="17" xfId="1" applyNumberFormat="1" applyFont="1" applyBorder="1" applyAlignment="1" applyProtection="1">
      <alignment vertical="center"/>
    </xf>
    <xf numFmtId="0" fontId="29" fillId="0" borderId="43" xfId="0" applyFont="1" applyBorder="1" applyAlignment="1">
      <alignment horizontal="center" vertical="center"/>
    </xf>
    <xf numFmtId="0" fontId="29" fillId="0" borderId="8" xfId="0" applyFont="1" applyBorder="1" applyAlignment="1">
      <alignment horizontal="center" vertical="center"/>
    </xf>
    <xf numFmtId="0" fontId="29" fillId="0" borderId="62" xfId="0" applyFont="1" applyBorder="1" applyAlignment="1" applyProtection="1">
      <alignment horizontal="center" vertical="center"/>
      <protection locked="0"/>
    </xf>
    <xf numFmtId="0" fontId="29" fillId="0" borderId="22" xfId="0" applyFont="1" applyBorder="1" applyAlignment="1" applyProtection="1">
      <alignment horizontal="center" vertical="center" shrinkToFit="1"/>
      <protection locked="0"/>
    </xf>
    <xf numFmtId="0" fontId="29" fillId="0" borderId="8" xfId="0" applyFont="1" applyBorder="1" applyAlignment="1" applyProtection="1">
      <alignment horizontal="center" vertical="center" shrinkToFit="1"/>
      <protection locked="0"/>
    </xf>
    <xf numFmtId="0" fontId="29" fillId="0" borderId="62" xfId="0" applyFont="1" applyBorder="1" applyAlignment="1" applyProtection="1">
      <alignment horizontal="center" vertical="center" shrinkToFit="1"/>
      <protection locked="0"/>
    </xf>
    <xf numFmtId="2" fontId="29" fillId="0" borderId="9" xfId="0" applyNumberFormat="1" applyFont="1" applyBorder="1" applyAlignment="1" applyProtection="1">
      <alignment horizontal="center" vertical="center" shrinkToFit="1"/>
      <protection locked="0"/>
    </xf>
    <xf numFmtId="0" fontId="29" fillId="0" borderId="43" xfId="0" applyFont="1" applyBorder="1" applyAlignment="1">
      <alignment horizontal="right" vertical="center"/>
    </xf>
    <xf numFmtId="0" fontId="30" fillId="0" borderId="43" xfId="0" applyFont="1" applyBorder="1" applyAlignment="1">
      <alignment horizontal="center" vertical="center"/>
    </xf>
    <xf numFmtId="0" fontId="29" fillId="0" borderId="43" xfId="0" applyFont="1" applyBorder="1" applyAlignment="1">
      <alignment vertical="center"/>
    </xf>
    <xf numFmtId="0" fontId="60" fillId="5" borderId="0" xfId="0" applyFont="1" applyFill="1" applyAlignment="1">
      <alignment vertical="center"/>
    </xf>
    <xf numFmtId="0" fontId="29" fillId="0" borderId="29" xfId="0" applyNumberFormat="1" applyFont="1" applyBorder="1" applyAlignment="1" applyProtection="1">
      <alignment horizontal="center" vertical="center"/>
      <protection locked="0"/>
    </xf>
    <xf numFmtId="0" fontId="7" fillId="0" borderId="0" xfId="4" applyAlignment="1"/>
    <xf numFmtId="0" fontId="7" fillId="0" borderId="0" xfId="4">
      <alignment vertical="center"/>
    </xf>
    <xf numFmtId="0" fontId="33" fillId="3" borderId="7" xfId="0" applyFont="1" applyFill="1" applyBorder="1" applyAlignment="1" applyProtection="1">
      <alignment horizontal="center" vertical="center"/>
    </xf>
    <xf numFmtId="0" fontId="33" fillId="3" borderId="3" xfId="0" applyNumberFormat="1" applyFont="1" applyFill="1" applyBorder="1" applyAlignment="1">
      <alignment horizontal="center" vertical="center"/>
    </xf>
    <xf numFmtId="0" fontId="29" fillId="0" borderId="0" xfId="0" applyFont="1" applyFill="1">
      <alignment vertical="center"/>
    </xf>
    <xf numFmtId="0" fontId="71" fillId="0" borderId="0" xfId="0" applyFont="1" applyBorder="1" applyAlignment="1"/>
    <xf numFmtId="0" fontId="72" fillId="0" borderId="0" xfId="0" applyFont="1" applyBorder="1" applyAlignment="1">
      <alignment vertical="center"/>
    </xf>
    <xf numFmtId="0" fontId="71" fillId="0" borderId="0" xfId="0" applyFont="1" applyBorder="1" applyAlignment="1">
      <alignment vertical="top"/>
    </xf>
    <xf numFmtId="180" fontId="29" fillId="0" borderId="0" xfId="0" applyNumberFormat="1" applyFont="1">
      <alignment vertical="center"/>
    </xf>
    <xf numFmtId="0" fontId="73" fillId="0" borderId="0" xfId="0" applyFont="1">
      <alignment vertical="center"/>
    </xf>
    <xf numFmtId="0" fontId="74" fillId="0" borderId="0" xfId="0" applyFont="1">
      <alignment vertical="center"/>
    </xf>
    <xf numFmtId="0" fontId="75" fillId="0" borderId="0" xfId="0" applyFont="1" applyAlignment="1" applyProtection="1">
      <alignment horizontal="left" vertical="center" wrapText="1" indent="1"/>
    </xf>
    <xf numFmtId="0" fontId="76" fillId="0" borderId="0" xfId="0" applyFont="1" applyAlignment="1" applyProtection="1">
      <alignment horizontal="left" vertical="center" wrapText="1" indent="1"/>
    </xf>
    <xf numFmtId="0" fontId="76" fillId="0" borderId="0" xfId="0" applyFont="1" applyProtection="1">
      <alignment vertical="center"/>
    </xf>
    <xf numFmtId="0" fontId="72" fillId="0" borderId="0" xfId="0" applyFont="1" applyBorder="1" applyAlignment="1">
      <alignment horizontal="left" vertical="center"/>
    </xf>
    <xf numFmtId="0" fontId="79" fillId="0" borderId="0" xfId="0" applyFont="1">
      <alignment vertical="center"/>
    </xf>
    <xf numFmtId="0" fontId="80" fillId="0" borderId="0" xfId="0" applyFont="1">
      <alignment vertical="center"/>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5" borderId="39" xfId="0" applyFont="1" applyFill="1" applyBorder="1" applyAlignment="1">
      <alignment horizontal="right" vertical="center"/>
    </xf>
    <xf numFmtId="0" fontId="83" fillId="0" borderId="0" xfId="0" applyFont="1">
      <alignment vertical="center"/>
    </xf>
    <xf numFmtId="5" fontId="26" fillId="0" borderId="67" xfId="1" applyNumberFormat="1" applyFont="1" applyBorder="1" applyAlignment="1" applyProtection="1">
      <alignment vertical="center"/>
    </xf>
    <xf numFmtId="0" fontId="85" fillId="0" borderId="0" xfId="0" applyFont="1" applyProtection="1">
      <alignment vertical="center"/>
    </xf>
    <xf numFmtId="0" fontId="86" fillId="0" borderId="41" xfId="1" applyFont="1" applyBorder="1" applyAlignment="1" applyProtection="1">
      <alignment horizontal="distributed" vertical="center" indent="1"/>
    </xf>
    <xf numFmtId="0" fontId="87" fillId="0" borderId="0" xfId="0" applyFont="1" applyAlignment="1">
      <alignment vertical="center"/>
    </xf>
    <xf numFmtId="0" fontId="88" fillId="0" borderId="0" xfId="0" applyFont="1" applyAlignment="1">
      <alignment vertical="center"/>
    </xf>
    <xf numFmtId="0" fontId="90" fillId="0" borderId="0" xfId="0" applyFont="1" applyProtection="1">
      <alignment vertical="center"/>
    </xf>
    <xf numFmtId="0" fontId="91" fillId="0" borderId="0" xfId="0" applyFont="1" applyProtection="1">
      <alignment vertical="center"/>
    </xf>
    <xf numFmtId="0" fontId="92" fillId="0" borderId="0" xfId="7">
      <alignment vertical="center"/>
    </xf>
    <xf numFmtId="0" fontId="92" fillId="0" borderId="71" xfId="7" applyBorder="1" applyAlignment="1">
      <alignment horizontal="left" vertical="top" wrapText="1"/>
    </xf>
    <xf numFmtId="0" fontId="95" fillId="0" borderId="0" xfId="7" applyFont="1" applyAlignment="1">
      <alignment horizontal="left" vertical="top"/>
    </xf>
    <xf numFmtId="0" fontId="97" fillId="0" borderId="0" xfId="7" applyFont="1" applyAlignment="1">
      <alignment horizontal="left" vertical="top"/>
    </xf>
    <xf numFmtId="0" fontId="97" fillId="0" borderId="0" xfId="0" applyFont="1" applyAlignment="1">
      <alignment horizontal="left" vertical="top"/>
    </xf>
    <xf numFmtId="0" fontId="94" fillId="0" borderId="71" xfId="7" applyFont="1" applyBorder="1" applyAlignment="1">
      <alignment horizontal="center" vertical="center" wrapText="1"/>
    </xf>
    <xf numFmtId="0" fontId="18" fillId="0" borderId="71" xfId="7" applyFont="1" applyBorder="1" applyAlignment="1">
      <alignment horizontal="center" vertical="center" wrapText="1"/>
    </xf>
    <xf numFmtId="181" fontId="94" fillId="0" borderId="71" xfId="7" applyNumberFormat="1" applyFont="1" applyBorder="1" applyAlignment="1">
      <alignment horizontal="center" vertical="center" wrapText="1"/>
    </xf>
    <xf numFmtId="49" fontId="94" fillId="0" borderId="71" xfId="7" applyNumberFormat="1" applyFont="1" applyBorder="1" applyAlignment="1">
      <alignment horizontal="center" vertical="center" wrapText="1"/>
    </xf>
    <xf numFmtId="0" fontId="94" fillId="0" borderId="71" xfId="7" applyFont="1" applyBorder="1" applyAlignment="1">
      <alignment horizontal="left" vertical="center" wrapText="1"/>
    </xf>
    <xf numFmtId="0" fontId="99" fillId="0" borderId="71" xfId="7" applyFont="1" applyBorder="1" applyAlignment="1">
      <alignment horizontal="left" vertical="center" wrapText="1"/>
    </xf>
    <xf numFmtId="0" fontId="94" fillId="0" borderId="73" xfId="7" applyFont="1" applyBorder="1" applyAlignment="1">
      <alignment horizontal="center" vertical="center" wrapText="1"/>
    </xf>
    <xf numFmtId="0" fontId="99" fillId="0" borderId="71" xfId="7" applyFont="1" applyBorder="1" applyAlignment="1">
      <alignment horizontal="right" vertical="center" wrapText="1"/>
    </xf>
    <xf numFmtId="0" fontId="18" fillId="0" borderId="3" xfId="7" applyFont="1" applyBorder="1" applyAlignment="1">
      <alignment vertical="center"/>
    </xf>
    <xf numFmtId="0" fontId="18" fillId="0" borderId="29" xfId="7" applyFont="1" applyBorder="1" applyAlignment="1">
      <alignment horizontal="center" vertical="center"/>
    </xf>
    <xf numFmtId="0" fontId="101" fillId="0" borderId="0" xfId="7" applyFont="1" applyAlignment="1">
      <alignment horizontal="left" vertical="top"/>
    </xf>
    <xf numFmtId="0" fontId="58" fillId="0" borderId="0" xfId="0" applyFont="1" applyAlignment="1">
      <alignment vertical="center"/>
    </xf>
    <xf numFmtId="0" fontId="0" fillId="0" borderId="0" xfId="0" applyAlignment="1">
      <alignment horizontal="center" vertical="center"/>
    </xf>
    <xf numFmtId="0" fontId="0" fillId="0" borderId="1" xfId="0" applyBorder="1">
      <alignment vertical="center"/>
    </xf>
    <xf numFmtId="0" fontId="0" fillId="0" borderId="79" xfId="0" applyBorder="1">
      <alignment vertical="center"/>
    </xf>
    <xf numFmtId="0" fontId="0" fillId="0" borderId="62" xfId="0" applyBorder="1">
      <alignment vertical="center"/>
    </xf>
    <xf numFmtId="0" fontId="0" fillId="0" borderId="80" xfId="0" applyBorder="1">
      <alignment vertical="center"/>
    </xf>
    <xf numFmtId="0" fontId="0" fillId="0" borderId="2" xfId="0" applyBorder="1">
      <alignment vertical="center"/>
    </xf>
    <xf numFmtId="0" fontId="0" fillId="0" borderId="65" xfId="0" applyBorder="1">
      <alignment vertical="center"/>
    </xf>
    <xf numFmtId="0" fontId="0" fillId="0" borderId="81" xfId="0" applyBorder="1">
      <alignment vertical="center"/>
    </xf>
    <xf numFmtId="0" fontId="29" fillId="0" borderId="3" xfId="0" applyNumberFormat="1" applyFont="1" applyBorder="1" applyAlignment="1" applyProtection="1">
      <alignment horizontal="center" vertical="center" shrinkToFit="1"/>
      <protection locked="0"/>
    </xf>
    <xf numFmtId="0" fontId="29" fillId="0" borderId="18" xfId="0" applyNumberFormat="1" applyFont="1" applyBorder="1" applyAlignment="1" applyProtection="1">
      <alignment horizontal="center" vertical="center" shrinkToFit="1"/>
      <protection locked="0"/>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16" xfId="0" applyFont="1" applyBorder="1" applyAlignment="1">
      <alignment vertical="center"/>
    </xf>
    <xf numFmtId="0" fontId="0" fillId="0" borderId="0" xfId="0" applyAlignment="1" applyProtection="1">
      <alignment horizontal="right" vertical="center"/>
    </xf>
    <xf numFmtId="0" fontId="33" fillId="3" borderId="13" xfId="0" applyFont="1" applyFill="1" applyBorder="1" applyAlignment="1">
      <alignment horizontal="center" vertical="center"/>
    </xf>
    <xf numFmtId="0" fontId="29" fillId="0" borderId="13" xfId="0" applyFont="1" applyBorder="1" applyAlignment="1" applyProtection="1">
      <alignment horizontal="center" vertical="center" shrinkToFit="1"/>
      <protection locked="0"/>
    </xf>
    <xf numFmtId="0" fontId="29" fillId="0" borderId="79" xfId="0"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shrinkToFit="1"/>
      <protection locked="0"/>
    </xf>
    <xf numFmtId="0" fontId="15" fillId="0" borderId="58" xfId="1" applyFont="1" applyBorder="1" applyAlignment="1" applyProtection="1">
      <alignment horizontal="center" vertical="center" shrinkToFit="1"/>
    </xf>
    <xf numFmtId="0" fontId="17" fillId="0" borderId="32" xfId="1" applyFont="1" applyBorder="1" applyAlignment="1" applyProtection="1">
      <alignment horizontal="center" vertical="center"/>
    </xf>
    <xf numFmtId="0" fontId="67" fillId="0" borderId="66" xfId="0" applyFont="1" applyBorder="1" applyAlignment="1">
      <alignment horizontal="center" vertical="center" wrapText="1"/>
    </xf>
    <xf numFmtId="0" fontId="33" fillId="3" borderId="13" xfId="0" applyNumberFormat="1" applyFont="1" applyFill="1" applyBorder="1" applyAlignment="1">
      <alignment horizontal="center" vertical="center"/>
    </xf>
    <xf numFmtId="0" fontId="29" fillId="0" borderId="13" xfId="0" applyNumberFormat="1" applyFont="1" applyBorder="1" applyAlignment="1" applyProtection="1">
      <alignment horizontal="center" vertical="center" shrinkToFit="1"/>
      <protection locked="0"/>
    </xf>
    <xf numFmtId="0" fontId="0" fillId="0" borderId="0" xfId="0" applyAlignment="1"/>
    <xf numFmtId="0" fontId="106" fillId="0" borderId="0" xfId="0" applyFont="1" applyAlignment="1">
      <alignment vertical="center"/>
    </xf>
    <xf numFmtId="0" fontId="44" fillId="0" borderId="0" xfId="0" applyFont="1" applyFill="1" applyBorder="1" applyAlignment="1">
      <alignment vertical="center" shrinkToFit="1"/>
    </xf>
    <xf numFmtId="0" fontId="107" fillId="0" borderId="0" xfId="0" applyFont="1" applyAlignment="1">
      <alignment vertical="center"/>
    </xf>
    <xf numFmtId="0" fontId="29" fillId="0" borderId="3"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109" fillId="0" borderId="32" xfId="1" applyFont="1" applyBorder="1" applyAlignment="1" applyProtection="1">
      <alignment horizontal="center" vertical="center"/>
    </xf>
    <xf numFmtId="2" fontId="29" fillId="2" borderId="7" xfId="0" applyNumberFormat="1" applyFont="1" applyFill="1" applyBorder="1" applyAlignment="1" applyProtection="1">
      <alignment horizontal="center" vertical="center" shrinkToFit="1"/>
      <protection locked="0"/>
    </xf>
    <xf numFmtId="2" fontId="29" fillId="2" borderId="21" xfId="0" applyNumberFormat="1" applyFont="1" applyFill="1" applyBorder="1" applyAlignment="1" applyProtection="1">
      <alignment horizontal="center" vertical="center" shrinkToFit="1"/>
      <protection locked="0"/>
    </xf>
    <xf numFmtId="0" fontId="53" fillId="0" borderId="0" xfId="6" applyFont="1">
      <alignment vertical="center"/>
    </xf>
    <xf numFmtId="0" fontId="110" fillId="0" borderId="0" xfId="0" applyFont="1" applyFill="1" applyBorder="1" applyAlignment="1">
      <alignment horizontal="center" vertical="center"/>
    </xf>
    <xf numFmtId="0" fontId="29" fillId="0" borderId="0" xfId="0" applyFont="1" applyFill="1" applyBorder="1" applyAlignment="1">
      <alignment horizontal="center" vertical="center"/>
    </xf>
    <xf numFmtId="177" fontId="112" fillId="0" borderId="0" xfId="0" applyNumberFormat="1" applyFont="1" applyFill="1" applyBorder="1" applyAlignment="1">
      <alignment horizontal="center" vertical="center"/>
    </xf>
    <xf numFmtId="0" fontId="111" fillId="0" borderId="0" xfId="6" applyFont="1">
      <alignment vertical="center"/>
    </xf>
    <xf numFmtId="0" fontId="19" fillId="0" borderId="0" xfId="6">
      <alignment vertical="center"/>
    </xf>
    <xf numFmtId="0" fontId="115" fillId="0" borderId="0" xfId="6" applyFont="1">
      <alignment vertical="center"/>
    </xf>
    <xf numFmtId="182" fontId="115" fillId="0" borderId="0" xfId="6" applyNumberFormat="1" applyFont="1" applyAlignment="1">
      <alignment vertical="center"/>
    </xf>
    <xf numFmtId="182" fontId="115" fillId="0" borderId="0" xfId="6" applyNumberFormat="1" applyFont="1" applyAlignment="1">
      <alignment horizontal="center" vertical="center"/>
    </xf>
    <xf numFmtId="0" fontId="64" fillId="0" borderId="0" xfId="6" applyFont="1">
      <alignment vertical="center"/>
    </xf>
    <xf numFmtId="0" fontId="8" fillId="0" borderId="0" xfId="3">
      <alignment vertical="center"/>
    </xf>
    <xf numFmtId="0" fontId="119" fillId="0" borderId="0" xfId="3" applyFont="1">
      <alignment vertical="center"/>
    </xf>
    <xf numFmtId="0" fontId="118" fillId="0" borderId="0" xfId="3" applyFont="1">
      <alignment vertical="center"/>
    </xf>
    <xf numFmtId="0" fontId="8" fillId="0" borderId="23" xfId="3" applyBorder="1" applyAlignment="1">
      <alignment horizontal="center" vertical="center"/>
    </xf>
    <xf numFmtId="0" fontId="8" fillId="0" borderId="16" xfId="3" applyBorder="1" applyAlignment="1">
      <alignment horizontal="center" vertical="center"/>
    </xf>
    <xf numFmtId="181" fontId="18" fillId="0" borderId="16" xfId="7" applyNumberFormat="1" applyFont="1" applyBorder="1" applyAlignment="1">
      <alignment horizontal="center" vertical="center" wrapText="1"/>
    </xf>
    <xf numFmtId="181" fontId="18" fillId="0" borderId="27" xfId="7" applyNumberFormat="1" applyFont="1" applyBorder="1" applyAlignment="1">
      <alignment horizontal="center" vertical="center" wrapText="1"/>
    </xf>
    <xf numFmtId="181" fontId="18" fillId="0" borderId="87" xfId="7" applyNumberFormat="1" applyFont="1" applyBorder="1" applyAlignment="1">
      <alignment horizontal="center" vertical="center" wrapText="1"/>
    </xf>
    <xf numFmtId="181" fontId="18" fillId="0" borderId="88" xfId="7" applyNumberFormat="1" applyFont="1" applyBorder="1" applyAlignment="1">
      <alignment horizontal="center" vertical="center" wrapText="1"/>
    </xf>
    <xf numFmtId="0" fontId="8" fillId="0" borderId="6" xfId="3" applyBorder="1" applyAlignment="1">
      <alignment horizontal="center" vertical="center"/>
    </xf>
    <xf numFmtId="0" fontId="8" fillId="0" borderId="3" xfId="3" applyBorder="1" applyAlignment="1">
      <alignment vertical="center" wrapText="1"/>
    </xf>
    <xf numFmtId="0" fontId="8" fillId="0" borderId="3" xfId="3" applyBorder="1">
      <alignment vertical="center"/>
    </xf>
    <xf numFmtId="0" fontId="8" fillId="0" borderId="13" xfId="3" applyBorder="1">
      <alignment vertical="center"/>
    </xf>
    <xf numFmtId="0" fontId="8" fillId="0" borderId="26" xfId="3" applyBorder="1">
      <alignment vertical="center"/>
    </xf>
    <xf numFmtId="0" fontId="8" fillId="0" borderId="3" xfId="3" applyBorder="1" applyAlignment="1">
      <alignment horizontal="right" vertical="center"/>
    </xf>
    <xf numFmtId="0" fontId="8" fillId="0" borderId="13" xfId="3" applyBorder="1" applyAlignment="1">
      <alignment horizontal="right" vertical="center"/>
    </xf>
    <xf numFmtId="0" fontId="8" fillId="0" borderId="26" xfId="3" applyBorder="1" applyAlignment="1">
      <alignment horizontal="right" vertical="center"/>
    </xf>
    <xf numFmtId="0" fontId="8" fillId="0" borderId="24" xfId="3" applyBorder="1" applyAlignment="1">
      <alignment horizontal="center" vertical="center"/>
    </xf>
    <xf numFmtId="0" fontId="8" fillId="0" borderId="18" xfId="3" applyBorder="1">
      <alignment vertical="center"/>
    </xf>
    <xf numFmtId="0" fontId="8" fillId="0" borderId="47" xfId="3" applyBorder="1">
      <alignment vertical="center"/>
    </xf>
    <xf numFmtId="0" fontId="8" fillId="0" borderId="49" xfId="3" applyBorder="1">
      <alignment vertical="center"/>
    </xf>
    <xf numFmtId="0" fontId="28" fillId="0" borderId="0" xfId="3" applyFont="1">
      <alignment vertical="center"/>
    </xf>
    <xf numFmtId="0" fontId="121" fillId="0" borderId="0" xfId="3" applyFont="1">
      <alignment vertical="center"/>
    </xf>
    <xf numFmtId="0" fontId="120" fillId="0" borderId="0" xfId="3" applyFont="1">
      <alignment vertical="center"/>
    </xf>
    <xf numFmtId="0" fontId="120" fillId="0" borderId="0" xfId="3" applyFont="1" applyAlignment="1">
      <alignment horizontal="left" vertical="center"/>
    </xf>
    <xf numFmtId="0" fontId="28" fillId="0" borderId="0" xfId="3" applyFont="1" applyAlignment="1">
      <alignment horizontal="left" vertical="center"/>
    </xf>
    <xf numFmtId="0" fontId="72" fillId="0" borderId="0" xfId="0" applyFont="1" applyBorder="1" applyAlignment="1">
      <alignment horizontal="center" vertical="center"/>
    </xf>
    <xf numFmtId="5" fontId="26" fillId="0" borderId="44" xfId="1" applyNumberFormat="1" applyFont="1" applyBorder="1" applyAlignment="1" applyProtection="1">
      <alignment vertical="center"/>
    </xf>
    <xf numFmtId="0" fontId="29" fillId="0" borderId="44" xfId="0" applyFont="1" applyBorder="1" applyAlignment="1">
      <alignment vertical="center"/>
    </xf>
    <xf numFmtId="0" fontId="0" fillId="5" borderId="0" xfId="0" applyFill="1">
      <alignment vertical="center"/>
    </xf>
    <xf numFmtId="0" fontId="114" fillId="0" borderId="0" xfId="6" applyFont="1">
      <alignment vertical="center"/>
    </xf>
    <xf numFmtId="0" fontId="127" fillId="0" borderId="0" xfId="0" applyFont="1">
      <alignment vertical="center"/>
    </xf>
    <xf numFmtId="0" fontId="116" fillId="0" borderId="0" xfId="0" applyFont="1">
      <alignment vertical="center"/>
    </xf>
    <xf numFmtId="0" fontId="72" fillId="0" borderId="0" xfId="0" applyFont="1" applyBorder="1" applyAlignment="1">
      <alignment horizontal="center" vertical="center"/>
    </xf>
    <xf numFmtId="177" fontId="62" fillId="0" borderId="0" xfId="6" applyNumberFormat="1" applyFont="1">
      <alignment vertical="center"/>
    </xf>
    <xf numFmtId="0" fontId="29" fillId="11" borderId="46" xfId="0" applyFont="1" applyFill="1" applyBorder="1" applyAlignment="1">
      <alignment vertical="center"/>
    </xf>
    <xf numFmtId="0" fontId="29" fillId="11" borderId="55" xfId="0" applyFont="1" applyFill="1" applyBorder="1" applyAlignment="1">
      <alignment horizontal="right" vertical="center"/>
    </xf>
    <xf numFmtId="0" fontId="29" fillId="11" borderId="58" xfId="0" applyFont="1" applyFill="1" applyBorder="1" applyAlignment="1" applyProtection="1">
      <alignment horizontal="center" vertical="center"/>
      <protection locked="0"/>
    </xf>
    <xf numFmtId="2" fontId="29" fillId="11" borderId="31" xfId="0" applyNumberFormat="1" applyFont="1" applyFill="1" applyBorder="1" applyAlignment="1" applyProtection="1">
      <alignment horizontal="center" vertical="center"/>
      <protection locked="0"/>
    </xf>
    <xf numFmtId="2" fontId="29" fillId="11" borderId="42" xfId="0" applyNumberFormat="1" applyFont="1" applyFill="1" applyBorder="1" applyAlignment="1" applyProtection="1">
      <alignment horizontal="center" vertical="center"/>
      <protection locked="0"/>
    </xf>
    <xf numFmtId="2" fontId="29" fillId="11" borderId="17" xfId="0" applyNumberFormat="1" applyFont="1" applyFill="1" applyBorder="1" applyAlignment="1" applyProtection="1">
      <alignment horizontal="center" vertical="center"/>
      <protection locked="0"/>
    </xf>
    <xf numFmtId="0" fontId="29" fillId="11" borderId="53" xfId="0" applyFont="1" applyFill="1" applyBorder="1" applyAlignment="1">
      <alignment horizontal="right" vertical="center"/>
    </xf>
    <xf numFmtId="0" fontId="29" fillId="11" borderId="89" xfId="0" applyFont="1" applyFill="1" applyBorder="1" applyAlignment="1" applyProtection="1">
      <alignment horizontal="center" vertical="center"/>
      <protection locked="0"/>
    </xf>
    <xf numFmtId="2" fontId="29" fillId="11" borderId="45" xfId="0" applyNumberFormat="1" applyFont="1" applyFill="1" applyBorder="1" applyAlignment="1" applyProtection="1">
      <alignment horizontal="center" vertical="center"/>
      <protection locked="0"/>
    </xf>
    <xf numFmtId="2" fontId="29" fillId="11" borderId="32" xfId="0" applyNumberFormat="1" applyFont="1" applyFill="1" applyBorder="1" applyAlignment="1" applyProtection="1">
      <alignment horizontal="center" vertical="center"/>
      <protection locked="0"/>
    </xf>
    <xf numFmtId="2" fontId="29" fillId="11" borderId="90" xfId="0" applyNumberFormat="1" applyFont="1" applyFill="1" applyBorder="1" applyAlignment="1" applyProtection="1">
      <alignment horizontal="center" vertical="center"/>
      <protection locked="0"/>
    </xf>
    <xf numFmtId="0" fontId="29" fillId="12" borderId="0" xfId="0" applyFont="1" applyFill="1">
      <alignment vertical="center"/>
    </xf>
    <xf numFmtId="0" fontId="0" fillId="12" borderId="0" xfId="0" applyFill="1">
      <alignment vertical="center"/>
    </xf>
    <xf numFmtId="0" fontId="29" fillId="12" borderId="0" xfId="0" applyFont="1" applyFill="1" applyProtection="1">
      <alignment vertical="center"/>
    </xf>
    <xf numFmtId="0" fontId="2" fillId="0" borderId="0" xfId="4" applyFont="1" applyAlignment="1"/>
    <xf numFmtId="0" fontId="29" fillId="0" borderId="91" xfId="0" applyFont="1" applyFill="1" applyBorder="1" applyAlignment="1" applyProtection="1">
      <alignment horizontal="center" vertical="center"/>
    </xf>
    <xf numFmtId="0" fontId="29" fillId="0" borderId="91" xfId="0" applyFont="1" applyFill="1" applyBorder="1" applyProtection="1">
      <alignment vertical="center"/>
    </xf>
    <xf numFmtId="0" fontId="29" fillId="0" borderId="91" xfId="0" applyFont="1" applyFill="1" applyBorder="1" applyAlignment="1" applyProtection="1">
      <alignment vertical="center"/>
    </xf>
    <xf numFmtId="0" fontId="0" fillId="0" borderId="91" xfId="0" applyFill="1" applyBorder="1" applyProtection="1">
      <alignment vertical="center"/>
    </xf>
    <xf numFmtId="0" fontId="30" fillId="0" borderId="91" xfId="0" applyFont="1" applyBorder="1" applyAlignment="1" applyProtection="1">
      <alignment vertical="center"/>
    </xf>
    <xf numFmtId="0" fontId="12" fillId="5" borderId="91" xfId="0" applyFont="1" applyFill="1" applyBorder="1" applyAlignment="1" applyProtection="1">
      <alignment vertical="center"/>
    </xf>
    <xf numFmtId="0" fontId="29" fillId="5" borderId="91" xfId="0" applyFont="1" applyFill="1" applyBorder="1" applyAlignment="1" applyProtection="1">
      <alignment horizontal="center" vertical="center"/>
    </xf>
    <xf numFmtId="0" fontId="29" fillId="0" borderId="91" xfId="0" applyFont="1" applyBorder="1" applyAlignment="1" applyProtection="1">
      <alignment horizontal="center" vertical="center"/>
    </xf>
    <xf numFmtId="0" fontId="0" fillId="5" borderId="91" xfId="0" applyFill="1" applyBorder="1" applyProtection="1">
      <alignment vertical="center"/>
    </xf>
    <xf numFmtId="0" fontId="30" fillId="5" borderId="91" xfId="0" applyFont="1" applyFill="1" applyBorder="1" applyAlignment="1" applyProtection="1">
      <alignment vertical="center"/>
    </xf>
    <xf numFmtId="0" fontId="29" fillId="0" borderId="93" xfId="0" applyFont="1" applyFill="1" applyBorder="1" applyProtection="1">
      <alignment vertical="center"/>
    </xf>
    <xf numFmtId="0" fontId="0" fillId="0" borderId="93" xfId="0" applyFill="1" applyBorder="1" applyProtection="1">
      <alignment vertical="center"/>
    </xf>
    <xf numFmtId="0" fontId="29" fillId="0" borderId="97" xfId="0" applyFont="1" applyFill="1" applyBorder="1" applyAlignment="1" applyProtection="1">
      <alignment horizontal="center" vertical="center"/>
    </xf>
    <xf numFmtId="0" fontId="29" fillId="0" borderId="92" xfId="0" applyFont="1" applyFill="1" applyBorder="1" applyAlignment="1" applyProtection="1">
      <alignment horizontal="center" vertical="center"/>
    </xf>
    <xf numFmtId="0" fontId="29" fillId="0" borderId="98" xfId="0" applyFont="1" applyFill="1" applyBorder="1" applyAlignment="1" applyProtection="1">
      <alignment horizontal="center" vertical="center"/>
    </xf>
    <xf numFmtId="0" fontId="40" fillId="0" borderId="98" xfId="0" applyFont="1" applyFill="1" applyBorder="1" applyAlignment="1" applyProtection="1">
      <alignment horizontal="center" vertical="center" shrinkToFit="1"/>
    </xf>
    <xf numFmtId="0" fontId="29" fillId="0" borderId="100" xfId="0" applyFont="1" applyFill="1" applyBorder="1" applyAlignment="1" applyProtection="1">
      <alignment horizontal="center" vertical="center"/>
    </xf>
    <xf numFmtId="0" fontId="40" fillId="0" borderId="100" xfId="0" applyFont="1" applyFill="1" applyBorder="1" applyAlignment="1" applyProtection="1">
      <alignment horizontal="center" vertical="center" shrinkToFit="1"/>
    </xf>
    <xf numFmtId="0" fontId="29" fillId="0" borderId="101" xfId="0" applyFont="1" applyFill="1" applyBorder="1" applyAlignment="1" applyProtection="1">
      <alignment horizontal="center" vertical="center"/>
    </xf>
    <xf numFmtId="0" fontId="40" fillId="0" borderId="101" xfId="0" applyFont="1" applyFill="1" applyBorder="1" applyAlignment="1" applyProtection="1">
      <alignment horizontal="center" vertical="center" shrinkToFit="1"/>
    </xf>
    <xf numFmtId="0" fontId="39" fillId="0" borderId="102" xfId="0" applyFont="1" applyFill="1" applyBorder="1" applyAlignment="1" applyProtection="1">
      <alignment vertical="center"/>
    </xf>
    <xf numFmtId="0" fontId="39" fillId="0" borderId="102" xfId="0" applyFont="1" applyFill="1" applyBorder="1" applyAlignment="1" applyProtection="1">
      <alignment horizontal="right" vertical="center"/>
    </xf>
    <xf numFmtId="0" fontId="39" fillId="0" borderId="91" xfId="0" applyFont="1" applyFill="1" applyBorder="1" applyAlignment="1" applyProtection="1">
      <alignment horizontal="right" vertical="center"/>
    </xf>
    <xf numFmtId="0" fontId="33" fillId="0" borderId="91" xfId="0" applyFont="1" applyFill="1" applyBorder="1" applyAlignment="1" applyProtection="1">
      <alignment horizontal="center" vertical="center"/>
    </xf>
    <xf numFmtId="0" fontId="62" fillId="0" borderId="79" xfId="6" applyFont="1" applyBorder="1">
      <alignment vertical="center"/>
    </xf>
    <xf numFmtId="0" fontId="62" fillId="0" borderId="25" xfId="6" applyFont="1" applyBorder="1">
      <alignment vertical="center"/>
    </xf>
    <xf numFmtId="0" fontId="62" fillId="0" borderId="62" xfId="6" applyFont="1" applyBorder="1">
      <alignment vertical="center"/>
    </xf>
    <xf numFmtId="0" fontId="62" fillId="0" borderId="80" xfId="6" applyFont="1" applyBorder="1">
      <alignment vertical="center"/>
    </xf>
    <xf numFmtId="0" fontId="62" fillId="0" borderId="2" xfId="6" applyFont="1" applyBorder="1">
      <alignment vertical="center"/>
    </xf>
    <xf numFmtId="0" fontId="62" fillId="0" borderId="65" xfId="6" applyFont="1" applyBorder="1">
      <alignment vertical="center"/>
    </xf>
    <xf numFmtId="0" fontId="62" fillId="0" borderId="1" xfId="6" applyFont="1" applyBorder="1">
      <alignment vertical="center"/>
    </xf>
    <xf numFmtId="0" fontId="62" fillId="0" borderId="0" xfId="6" applyFont="1">
      <alignment vertical="center"/>
    </xf>
    <xf numFmtId="0" fontId="29" fillId="11" borderId="48" xfId="0" applyFont="1" applyFill="1" applyBorder="1" applyAlignment="1">
      <alignment horizontal="center" vertical="center"/>
    </xf>
    <xf numFmtId="0" fontId="118" fillId="0" borderId="0" xfId="3" applyFont="1" applyBorder="1" applyAlignment="1">
      <alignment horizontal="left" vertical="center"/>
    </xf>
    <xf numFmtId="0" fontId="0" fillId="0" borderId="0" xfId="0" applyAlignment="1">
      <alignment horizontal="center" vertical="center"/>
    </xf>
    <xf numFmtId="0" fontId="134" fillId="0" borderId="0" xfId="6" applyFont="1">
      <alignment vertical="center"/>
    </xf>
    <xf numFmtId="0" fontId="129" fillId="0" borderId="0" xfId="6" applyFont="1" applyAlignment="1">
      <alignment vertical="top"/>
    </xf>
    <xf numFmtId="0" fontId="53" fillId="0" borderId="0" xfId="6" applyFont="1" applyAlignment="1">
      <alignment horizontal="left" vertical="top" wrapText="1"/>
    </xf>
    <xf numFmtId="178" fontId="115" fillId="0" borderId="0" xfId="6" applyNumberFormat="1" applyFont="1" applyAlignment="1">
      <alignment horizontal="center" vertical="center"/>
    </xf>
    <xf numFmtId="178" fontId="115" fillId="0" borderId="0" xfId="6" applyNumberFormat="1" applyFont="1" applyAlignment="1">
      <alignment vertical="center"/>
    </xf>
    <xf numFmtId="0" fontId="63" fillId="0" borderId="0" xfId="6" applyFont="1" applyAlignment="1">
      <alignment horizontal="right" vertical="center"/>
    </xf>
    <xf numFmtId="0" fontId="135" fillId="0" borderId="0" xfId="6" applyFont="1">
      <alignment vertical="center"/>
    </xf>
    <xf numFmtId="0" fontId="136" fillId="0" borderId="0" xfId="6" applyFont="1">
      <alignment vertical="center"/>
    </xf>
    <xf numFmtId="0" fontId="62" fillId="0" borderId="0" xfId="6" applyFont="1" applyAlignment="1">
      <alignment vertical="top"/>
    </xf>
    <xf numFmtId="0" fontId="62" fillId="0" borderId="81" xfId="6" applyFont="1" applyBorder="1">
      <alignment vertical="center"/>
    </xf>
    <xf numFmtId="0" fontId="97" fillId="0" borderId="0" xfId="6" applyFont="1">
      <alignment vertical="center"/>
    </xf>
    <xf numFmtId="0" fontId="97" fillId="0" borderId="0" xfId="6" applyFont="1" applyAlignment="1">
      <alignment horizontal="center" vertical="center" wrapText="1"/>
    </xf>
    <xf numFmtId="0" fontId="97" fillId="0" borderId="0" xfId="6" applyFont="1" applyAlignment="1">
      <alignment vertical="center"/>
    </xf>
    <xf numFmtId="0" fontId="97" fillId="0" borderId="0" xfId="6" applyFont="1" applyAlignment="1">
      <alignment horizontal="center" vertical="center"/>
    </xf>
    <xf numFmtId="0" fontId="140" fillId="0" borderId="0" xfId="6" applyFont="1">
      <alignment vertical="center"/>
    </xf>
    <xf numFmtId="0" fontId="64" fillId="0" borderId="0" xfId="6" applyFont="1" applyAlignment="1">
      <alignment vertical="top"/>
    </xf>
    <xf numFmtId="0" fontId="62" fillId="0" borderId="19" xfId="6" applyFont="1" applyBorder="1">
      <alignment vertical="center"/>
    </xf>
    <xf numFmtId="0" fontId="62" fillId="0" borderId="103" xfId="6" applyFont="1" applyBorder="1">
      <alignment vertical="center"/>
    </xf>
    <xf numFmtId="0" fontId="62" fillId="0" borderId="104" xfId="6" applyFont="1" applyBorder="1">
      <alignment vertical="center"/>
    </xf>
    <xf numFmtId="183" fontId="62" fillId="0" borderId="104" xfId="6" applyNumberFormat="1" applyFont="1" applyBorder="1">
      <alignment vertical="center"/>
    </xf>
    <xf numFmtId="0" fontId="62" fillId="0" borderId="105" xfId="6" applyFont="1" applyBorder="1">
      <alignment vertical="center"/>
    </xf>
    <xf numFmtId="0" fontId="62" fillId="0" borderId="106" xfId="6" applyFont="1" applyBorder="1">
      <alignment vertical="center"/>
    </xf>
    <xf numFmtId="177" fontId="62" fillId="0" borderId="25" xfId="6" applyNumberFormat="1" applyFont="1" applyBorder="1">
      <alignment vertical="center"/>
    </xf>
    <xf numFmtId="0" fontId="62" fillId="0" borderId="22" xfId="6" applyFont="1" applyBorder="1">
      <alignment vertical="center"/>
    </xf>
    <xf numFmtId="0" fontId="111" fillId="0" borderId="106" xfId="6" applyFont="1" applyBorder="1">
      <alignment vertical="center"/>
    </xf>
    <xf numFmtId="0" fontId="19" fillId="0" borderId="22" xfId="6" applyFont="1" applyBorder="1">
      <alignment vertical="center"/>
    </xf>
    <xf numFmtId="183" fontId="62" fillId="0" borderId="104" xfId="6" applyNumberFormat="1" applyFont="1" applyBorder="1" applyAlignment="1">
      <alignment vertical="center"/>
    </xf>
    <xf numFmtId="0" fontId="62" fillId="0" borderId="0" xfId="6" applyFont="1" applyBorder="1">
      <alignment vertical="center"/>
    </xf>
    <xf numFmtId="177" fontId="62" fillId="0" borderId="106" xfId="6" applyNumberFormat="1" applyFont="1" applyBorder="1" applyAlignment="1">
      <alignment horizontal="left" vertical="center"/>
    </xf>
    <xf numFmtId="0" fontId="62" fillId="0" borderId="107" xfId="6" applyFont="1" applyBorder="1">
      <alignment vertical="center"/>
    </xf>
    <xf numFmtId="0" fontId="62" fillId="0" borderId="108" xfId="6" applyFont="1" applyBorder="1">
      <alignment vertical="center"/>
    </xf>
    <xf numFmtId="0" fontId="62" fillId="0" borderId="109" xfId="6" applyFont="1" applyBorder="1">
      <alignment vertical="center"/>
    </xf>
    <xf numFmtId="0" fontId="112" fillId="0" borderId="0" xfId="6" applyFont="1" applyAlignment="1">
      <alignment horizontal="center" vertical="center"/>
    </xf>
    <xf numFmtId="0" fontId="120" fillId="0" borderId="0" xfId="3" applyFont="1" applyAlignment="1">
      <alignment vertical="center"/>
    </xf>
    <xf numFmtId="0" fontId="120" fillId="0" borderId="22" xfId="3" applyFont="1" applyBorder="1" applyAlignment="1">
      <alignment vertical="center"/>
    </xf>
    <xf numFmtId="0" fontId="28" fillId="0" borderId="106" xfId="3" applyFont="1" applyBorder="1">
      <alignment vertical="center"/>
    </xf>
    <xf numFmtId="0" fontId="28" fillId="0" borderId="19" xfId="3" applyFont="1" applyBorder="1">
      <alignment vertical="center"/>
    </xf>
    <xf numFmtId="0" fontId="20" fillId="0" borderId="110" xfId="1" applyFont="1" applyBorder="1" applyAlignment="1" applyProtection="1">
      <alignment horizontal="distributed" vertical="center" indent="1"/>
    </xf>
    <xf numFmtId="5" fontId="26" fillId="0" borderId="111" xfId="1" applyNumberFormat="1" applyFont="1" applyBorder="1" applyAlignment="1" applyProtection="1">
      <alignment vertical="center"/>
    </xf>
    <xf numFmtId="0" fontId="89" fillId="13" borderId="55" xfId="1" applyFont="1" applyFill="1" applyBorder="1" applyAlignment="1" applyProtection="1">
      <alignment horizontal="distributed" vertical="center" indent="1"/>
    </xf>
    <xf numFmtId="0" fontId="30" fillId="6" borderId="0" xfId="0" applyFont="1" applyFill="1" applyBorder="1" applyAlignment="1">
      <alignment vertical="center"/>
    </xf>
    <xf numFmtId="0" fontId="144" fillId="0" borderId="0" xfId="0" applyFont="1">
      <alignment vertical="center"/>
    </xf>
    <xf numFmtId="0" fontId="145" fillId="0" borderId="0" xfId="0" applyFont="1">
      <alignment vertical="center"/>
    </xf>
    <xf numFmtId="177" fontId="62" fillId="0" borderId="0" xfId="6" applyNumberFormat="1" applyFont="1" applyAlignment="1">
      <alignment vertical="center"/>
    </xf>
    <xf numFmtId="0" fontId="62" fillId="0" borderId="0" xfId="6" applyFont="1" applyAlignment="1">
      <alignment horizontal="left" vertical="center" indent="1"/>
    </xf>
    <xf numFmtId="0" fontId="146" fillId="0" borderId="55" xfId="0" applyFont="1" applyBorder="1" applyAlignment="1">
      <alignment horizontal="center" vertical="center"/>
    </xf>
    <xf numFmtId="0" fontId="146" fillId="0" borderId="112" xfId="0" applyFont="1" applyBorder="1">
      <alignment vertical="center"/>
    </xf>
    <xf numFmtId="0" fontId="147" fillId="0" borderId="0" xfId="0" applyFont="1">
      <alignment vertical="center"/>
    </xf>
    <xf numFmtId="0" fontId="146" fillId="0" borderId="113" xfId="0" applyFont="1" applyBorder="1">
      <alignment vertical="center"/>
    </xf>
    <xf numFmtId="0" fontId="146" fillId="0" borderId="48" xfId="0" applyFont="1" applyBorder="1">
      <alignment vertical="center"/>
    </xf>
    <xf numFmtId="0" fontId="62" fillId="0" borderId="0" xfId="6" applyFont="1" applyAlignment="1">
      <alignment horizontal="left" vertical="center" indent="2"/>
    </xf>
    <xf numFmtId="0" fontId="62" fillId="0" borderId="0" xfId="6" applyFont="1" applyAlignment="1">
      <alignment vertical="center"/>
    </xf>
    <xf numFmtId="0" fontId="146" fillId="0" borderId="53" xfId="0" applyFont="1" applyBorder="1">
      <alignment vertical="center"/>
    </xf>
    <xf numFmtId="0" fontId="146" fillId="0" borderId="114" xfId="0" applyFont="1" applyBorder="1">
      <alignment vertical="center"/>
    </xf>
    <xf numFmtId="0" fontId="146" fillId="0" borderId="41" xfId="0" applyFont="1" applyBorder="1">
      <alignment vertical="center"/>
    </xf>
    <xf numFmtId="0" fontId="146" fillId="0" borderId="46" xfId="0" applyFont="1" applyBorder="1">
      <alignment vertical="center"/>
    </xf>
    <xf numFmtId="0" fontId="148" fillId="0" borderId="113" xfId="0" applyFont="1" applyBorder="1">
      <alignment vertical="center"/>
    </xf>
    <xf numFmtId="0" fontId="146" fillId="0" borderId="12" xfId="0" applyFont="1" applyBorder="1">
      <alignment vertical="center"/>
    </xf>
    <xf numFmtId="0" fontId="146" fillId="0" borderId="44" xfId="0" applyFont="1" applyBorder="1">
      <alignment vertical="center"/>
    </xf>
    <xf numFmtId="0" fontId="148" fillId="0" borderId="48" xfId="0" applyFont="1" applyBorder="1">
      <alignment vertical="center"/>
    </xf>
    <xf numFmtId="0" fontId="146" fillId="0" borderId="45" xfId="0" applyFont="1" applyBorder="1">
      <alignment vertical="center"/>
    </xf>
    <xf numFmtId="0" fontId="146" fillId="0" borderId="0" xfId="0" applyFont="1" applyFill="1" applyBorder="1">
      <alignment vertical="center"/>
    </xf>
    <xf numFmtId="0" fontId="149" fillId="0" borderId="0" xfId="0" applyFont="1">
      <alignment vertical="center"/>
    </xf>
    <xf numFmtId="0" fontId="150" fillId="0" borderId="28" xfId="0" applyFont="1" applyBorder="1" applyAlignment="1">
      <alignment horizontal="center" vertical="center"/>
    </xf>
    <xf numFmtId="0" fontId="150" fillId="0" borderId="20" xfId="0" applyFont="1" applyBorder="1" applyAlignment="1">
      <alignment horizontal="center" vertical="center"/>
    </xf>
    <xf numFmtId="0" fontId="53" fillId="0" borderId="0" xfId="6" applyFont="1" applyAlignment="1">
      <alignment horizontal="center" vertical="top" wrapText="1"/>
    </xf>
    <xf numFmtId="178" fontId="115" fillId="0" borderId="0" xfId="6" applyNumberFormat="1" applyFont="1" applyAlignment="1">
      <alignment horizontal="center" vertical="center"/>
    </xf>
    <xf numFmtId="0" fontId="114" fillId="0" borderId="0" xfId="6" applyFont="1" applyAlignment="1">
      <alignment horizontal="center" vertical="center"/>
    </xf>
    <xf numFmtId="0" fontId="112" fillId="0" borderId="0" xfId="6" applyFont="1" applyAlignment="1">
      <alignment horizontal="center" vertical="center"/>
    </xf>
    <xf numFmtId="184" fontId="62" fillId="0" borderId="0" xfId="6" applyNumberFormat="1" applyFont="1" applyAlignment="1">
      <alignment horizontal="center" vertical="center"/>
    </xf>
    <xf numFmtId="183" fontId="62" fillId="0" borderId="0" xfId="6" applyNumberFormat="1" applyFont="1" applyAlignment="1">
      <alignment horizontal="left" vertical="center"/>
    </xf>
    <xf numFmtId="0" fontId="131" fillId="0" borderId="0" xfId="6" applyFont="1" applyAlignment="1">
      <alignment horizontal="center" vertical="center"/>
    </xf>
    <xf numFmtId="0" fontId="72" fillId="0" borderId="0" xfId="0" applyFont="1" applyBorder="1" applyAlignment="1">
      <alignment horizontal="left" vertical="top" wrapText="1"/>
    </xf>
    <xf numFmtId="0" fontId="128" fillId="0" borderId="0" xfId="0" applyFont="1" applyAlignment="1">
      <alignment horizontal="center" vertical="center"/>
    </xf>
    <xf numFmtId="0" fontId="110" fillId="5" borderId="30" xfId="0" applyFont="1" applyFill="1" applyBorder="1" applyAlignment="1">
      <alignment horizontal="center" vertical="center"/>
    </xf>
    <xf numFmtId="0" fontId="110" fillId="5" borderId="31" xfId="0" applyFont="1" applyFill="1" applyBorder="1" applyAlignment="1">
      <alignment horizontal="center" vertical="center"/>
    </xf>
    <xf numFmtId="0" fontId="110" fillId="5" borderId="82" xfId="0" applyFont="1" applyFill="1" applyBorder="1" applyAlignment="1">
      <alignment horizontal="center" vertical="center" shrinkToFit="1"/>
    </xf>
    <xf numFmtId="0" fontId="110" fillId="5" borderId="68" xfId="0" applyFont="1" applyFill="1" applyBorder="1" applyAlignment="1">
      <alignment horizontal="center" vertical="center" shrinkToFit="1"/>
    </xf>
    <xf numFmtId="0" fontId="110" fillId="5" borderId="69" xfId="0" applyFont="1" applyFill="1" applyBorder="1" applyAlignment="1">
      <alignment horizontal="center" vertical="center" shrinkToFit="1"/>
    </xf>
    <xf numFmtId="0" fontId="29" fillId="5" borderId="30" xfId="0" applyFont="1" applyFill="1" applyBorder="1" applyAlignment="1">
      <alignment horizontal="center" vertical="center"/>
    </xf>
    <xf numFmtId="0" fontId="29" fillId="5" borderId="42" xfId="0" applyFont="1" applyFill="1" applyBorder="1" applyAlignment="1">
      <alignment horizontal="center" vertical="center"/>
    </xf>
    <xf numFmtId="177" fontId="129" fillId="5" borderId="30" xfId="0" applyNumberFormat="1" applyFont="1" applyFill="1" applyBorder="1" applyAlignment="1">
      <alignment horizontal="center" vertical="center"/>
    </xf>
    <xf numFmtId="177" fontId="129" fillId="5" borderId="42" xfId="0" applyNumberFormat="1" applyFont="1" applyFill="1" applyBorder="1" applyAlignment="1">
      <alignment horizontal="center" vertical="center"/>
    </xf>
    <xf numFmtId="177" fontId="129" fillId="5" borderId="31" xfId="0" applyNumberFormat="1" applyFont="1" applyFill="1" applyBorder="1" applyAlignment="1">
      <alignment horizontal="center" vertical="center"/>
    </xf>
    <xf numFmtId="0" fontId="72" fillId="0" borderId="0" xfId="0" applyFont="1" applyBorder="1" applyAlignment="1">
      <alignment vertical="top" wrapText="1"/>
    </xf>
    <xf numFmtId="0" fontId="133" fillId="0" borderId="0" xfId="0" applyFont="1" applyFill="1" applyBorder="1" applyAlignment="1">
      <alignment horizontal="center" vertical="center"/>
    </xf>
    <xf numFmtId="0" fontId="103" fillId="0" borderId="13" xfId="0" applyFont="1" applyBorder="1" applyAlignment="1">
      <alignment vertical="center" wrapText="1"/>
    </xf>
    <xf numFmtId="0" fontId="103" fillId="0" borderId="15" xfId="0" applyFont="1" applyBorder="1" applyAlignment="1">
      <alignment vertical="center" wrapText="1"/>
    </xf>
    <xf numFmtId="0" fontId="103" fillId="0" borderId="29" xfId="0" applyFont="1" applyBorder="1" applyAlignment="1">
      <alignment vertical="center" wrapText="1"/>
    </xf>
    <xf numFmtId="0" fontId="72" fillId="0" borderId="0" xfId="0" applyFont="1" applyBorder="1" applyAlignment="1">
      <alignment horizontal="center" vertical="center"/>
    </xf>
    <xf numFmtId="0" fontId="44" fillId="0" borderId="0" xfId="0" applyFont="1" applyFill="1" applyBorder="1" applyAlignment="1">
      <alignment horizontal="center" vertical="center" shrinkToFit="1"/>
    </xf>
    <xf numFmtId="0" fontId="36" fillId="12" borderId="0" xfId="0" applyFont="1" applyFill="1" applyAlignment="1">
      <alignment horizontal="center" vertical="center"/>
    </xf>
    <xf numFmtId="0" fontId="52" fillId="3" borderId="50" xfId="0" applyFont="1" applyFill="1" applyBorder="1" applyAlignment="1">
      <alignment horizontal="center" vertical="center" shrinkToFit="1"/>
    </xf>
    <xf numFmtId="0" fontId="52" fillId="3" borderId="52" xfId="0" applyFont="1" applyFill="1" applyBorder="1" applyAlignment="1">
      <alignment horizontal="center" vertical="center" shrinkToFit="1"/>
    </xf>
    <xf numFmtId="178" fontId="134" fillId="3" borderId="51" xfId="0" applyNumberFormat="1" applyFont="1" applyFill="1" applyBorder="1" applyAlignment="1">
      <alignment horizontal="center" vertical="center"/>
    </xf>
    <xf numFmtId="178" fontId="134" fillId="3" borderId="52" xfId="0" applyNumberFormat="1" applyFont="1" applyFill="1" applyBorder="1" applyAlignment="1">
      <alignment horizontal="center" vertical="center"/>
    </xf>
    <xf numFmtId="0" fontId="41" fillId="0" borderId="15" xfId="0" applyFont="1" applyBorder="1" applyAlignment="1">
      <alignment vertical="center" shrinkToFit="1"/>
    </xf>
    <xf numFmtId="179" fontId="56" fillId="0" borderId="15" xfId="2" applyNumberFormat="1" applyFont="1" applyBorder="1" applyAlignment="1">
      <alignment horizontal="center" vertical="center"/>
    </xf>
    <xf numFmtId="179" fontId="56" fillId="0" borderId="25" xfId="2" applyNumberFormat="1" applyFont="1" applyBorder="1" applyAlignment="1">
      <alignment horizontal="left" vertical="center"/>
    </xf>
    <xf numFmtId="0" fontId="41" fillId="0" borderId="0" xfId="0" applyFont="1" applyBorder="1" applyAlignment="1">
      <alignment horizontal="center" vertical="center" shrinkToFit="1"/>
    </xf>
    <xf numFmtId="0" fontId="29" fillId="0" borderId="3" xfId="0" applyFont="1" applyBorder="1" applyAlignment="1">
      <alignment horizontal="distributed" vertical="center" indent="1"/>
    </xf>
    <xf numFmtId="0" fontId="29" fillId="0" borderId="13" xfId="0" applyFont="1" applyBorder="1" applyAlignment="1">
      <alignment horizontal="distributed" vertical="center" indent="1"/>
    </xf>
    <xf numFmtId="0" fontId="32" fillId="0" borderId="24"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48" fillId="0" borderId="3" xfId="0" applyFont="1" applyBorder="1" applyAlignment="1">
      <alignment vertical="center" wrapText="1" shrinkToFit="1"/>
    </xf>
    <xf numFmtId="0" fontId="48" fillId="0" borderId="13" xfId="0" applyFont="1" applyBorder="1" applyAlignment="1">
      <alignment vertical="center" shrinkToFit="1"/>
    </xf>
    <xf numFmtId="0" fontId="65" fillId="9" borderId="30" xfId="1" applyFont="1" applyFill="1" applyBorder="1" applyAlignment="1" applyProtection="1">
      <alignment horizontal="center" vertical="center"/>
    </xf>
    <xf numFmtId="0" fontId="65" fillId="9" borderId="56" xfId="1" applyFont="1" applyFill="1" applyBorder="1" applyAlignment="1" applyProtection="1">
      <alignment horizontal="center" vertical="center"/>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lignment horizontal="center" vertical="center"/>
    </xf>
    <xf numFmtId="0" fontId="31" fillId="0" borderId="46" xfId="0" applyFont="1" applyFill="1" applyBorder="1" applyAlignment="1">
      <alignment vertical="center"/>
    </xf>
    <xf numFmtId="0" fontId="31" fillId="0" borderId="0" xfId="0" applyFont="1" applyFill="1" applyBorder="1" applyAlignment="1">
      <alignment vertical="center"/>
    </xf>
    <xf numFmtId="0" fontId="42" fillId="0" borderId="46" xfId="0" applyFont="1" applyBorder="1" applyAlignment="1">
      <alignment vertical="center"/>
    </xf>
    <xf numFmtId="0" fontId="42" fillId="0" borderId="0" xfId="0" applyFont="1" applyAlignment="1">
      <alignment vertical="center"/>
    </xf>
    <xf numFmtId="0" fontId="132" fillId="0" borderId="46" xfId="0" applyFont="1" applyBorder="1" applyAlignment="1">
      <alignment horizontal="left" vertical="center" wrapText="1"/>
    </xf>
    <xf numFmtId="0" fontId="132" fillId="0" borderId="0" xfId="0" applyFont="1" applyBorder="1" applyAlignment="1">
      <alignment horizontal="left" vertical="center" wrapText="1"/>
    </xf>
    <xf numFmtId="0" fontId="108" fillId="0" borderId="32" xfId="0" applyFont="1" applyBorder="1" applyAlignment="1">
      <alignment horizontal="center" vertical="center"/>
    </xf>
    <xf numFmtId="0" fontId="32" fillId="8" borderId="11" xfId="0" applyFont="1" applyFill="1" applyBorder="1" applyAlignment="1" applyProtection="1">
      <alignment horizontal="center" vertical="center" shrinkToFit="1"/>
    </xf>
    <xf numFmtId="0" fontId="32" fillId="8" borderId="15" xfId="0" applyFont="1" applyFill="1" applyBorder="1" applyAlignment="1" applyProtection="1">
      <alignment horizontal="center" vertical="center" shrinkToFit="1"/>
    </xf>
    <xf numFmtId="0" fontId="32" fillId="8" borderId="26" xfId="0" applyFont="1" applyFill="1" applyBorder="1" applyAlignment="1" applyProtection="1">
      <alignment horizontal="center" vertical="center" shrinkToFit="1"/>
    </xf>
    <xf numFmtId="0" fontId="32" fillId="8" borderId="6" xfId="0" applyFont="1" applyFill="1" applyBorder="1" applyAlignment="1" applyProtection="1">
      <alignment horizontal="center" vertical="center"/>
    </xf>
    <xf numFmtId="0" fontId="32" fillId="8" borderId="3" xfId="0" applyFont="1" applyFill="1" applyBorder="1" applyAlignment="1" applyProtection="1">
      <alignment horizontal="center" vertical="center"/>
    </xf>
    <xf numFmtId="0" fontId="32" fillId="8" borderId="7" xfId="0" applyFont="1" applyFill="1" applyBorder="1" applyAlignment="1" applyProtection="1">
      <alignment horizontal="center" vertical="center"/>
    </xf>
    <xf numFmtId="0" fontId="32" fillId="0" borderId="6"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29" fillId="0" borderId="19" xfId="0" applyFont="1" applyBorder="1" applyAlignment="1">
      <alignment horizontal="distributed" vertical="center" indent="1"/>
    </xf>
    <xf numFmtId="0" fontId="29" fillId="0" borderId="65" xfId="0" applyFont="1" applyBorder="1" applyAlignment="1">
      <alignment horizontal="distributed" vertical="center" indent="1"/>
    </xf>
    <xf numFmtId="0" fontId="32" fillId="8" borderId="4" xfId="0" applyFont="1" applyFill="1" applyBorder="1" applyAlignment="1" applyProtection="1">
      <alignment horizontal="center" vertical="center"/>
      <protection locked="0"/>
    </xf>
    <xf numFmtId="0" fontId="32" fillId="8" borderId="19" xfId="0" applyFont="1" applyFill="1" applyBorder="1" applyAlignment="1" applyProtection="1">
      <alignment horizontal="center" vertical="center"/>
      <protection locked="0"/>
    </xf>
    <xf numFmtId="0" fontId="32" fillId="8" borderId="5" xfId="0" applyFont="1" applyFill="1" applyBorder="1" applyAlignment="1" applyProtection="1">
      <alignment horizontal="center" vertical="center"/>
      <protection locked="0"/>
    </xf>
    <xf numFmtId="0" fontId="32" fillId="5" borderId="23" xfId="0"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0" fontId="32" fillId="5" borderId="20" xfId="0" applyFont="1" applyFill="1" applyBorder="1" applyAlignment="1" applyProtection="1">
      <alignment horizontal="center" vertical="center"/>
    </xf>
    <xf numFmtId="0" fontId="29" fillId="0" borderId="58" xfId="0" applyFont="1" applyBorder="1" applyAlignment="1">
      <alignment horizontal="distributed" vertical="center" indent="1"/>
    </xf>
    <xf numFmtId="0" fontId="29" fillId="0" borderId="59" xfId="0" applyFont="1" applyBorder="1" applyAlignment="1">
      <alignment horizontal="distributed" vertical="center" indent="1"/>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102" fillId="0" borderId="30" xfId="0" applyFont="1" applyBorder="1" applyAlignment="1" applyProtection="1">
      <alignment horizontal="center" vertical="center"/>
      <protection locked="0"/>
    </xf>
    <xf numFmtId="0" fontId="102" fillId="0" borderId="42" xfId="0" applyFont="1" applyBorder="1" applyAlignment="1" applyProtection="1">
      <alignment horizontal="center" vertical="center"/>
      <protection locked="0"/>
    </xf>
    <xf numFmtId="0" fontId="102" fillId="0" borderId="31"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30" fillId="11" borderId="42" xfId="0" applyFont="1" applyFill="1" applyBorder="1" applyAlignment="1">
      <alignment horizontal="center" vertical="center"/>
    </xf>
    <xf numFmtId="0" fontId="30" fillId="11" borderId="31" xfId="0" applyFont="1" applyFill="1" applyBorder="1" applyAlignment="1">
      <alignment horizontal="center" vertical="center"/>
    </xf>
    <xf numFmtId="0" fontId="29" fillId="0" borderId="0" xfId="0" applyFont="1" applyFill="1" applyBorder="1" applyAlignment="1">
      <alignment vertical="center" wrapText="1"/>
    </xf>
    <xf numFmtId="0" fontId="29" fillId="11" borderId="46" xfId="0" applyFont="1" applyFill="1" applyBorder="1" applyAlignment="1">
      <alignment horizontal="center" vertical="center"/>
    </xf>
    <xf numFmtId="0" fontId="29" fillId="11" borderId="0" xfId="0" applyFont="1" applyFill="1" applyBorder="1" applyAlignment="1">
      <alignment horizontal="center" vertical="center"/>
    </xf>
    <xf numFmtId="0" fontId="29" fillId="11" borderId="48" xfId="0" applyFont="1" applyFill="1" applyBorder="1" applyAlignment="1">
      <alignment horizontal="center" vertical="center"/>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2" fontId="29" fillId="2" borderId="11" xfId="0" applyNumberFormat="1" applyFont="1" applyFill="1" applyBorder="1" applyAlignment="1" applyProtection="1">
      <alignment horizontal="center" vertical="center" shrinkToFit="1"/>
      <protection locked="0"/>
    </xf>
    <xf numFmtId="2" fontId="29" fillId="2" borderId="26" xfId="0" applyNumberFormat="1" applyFont="1" applyFill="1" applyBorder="1" applyAlignment="1" applyProtection="1">
      <alignment horizontal="center" vertical="center" shrinkToFit="1"/>
      <protection locked="0"/>
    </xf>
    <xf numFmtId="0" fontId="132" fillId="8" borderId="10" xfId="0" applyFont="1" applyFill="1" applyBorder="1" applyAlignment="1">
      <alignment horizontal="center" vertical="center"/>
    </xf>
    <xf numFmtId="0" fontId="132" fillId="8" borderId="14" xfId="0" applyFont="1" applyFill="1" applyBorder="1" applyAlignment="1">
      <alignment horizontal="center" vertical="center"/>
    </xf>
    <xf numFmtId="0" fontId="33" fillId="3" borderId="11" xfId="0" applyFont="1" applyFill="1" applyBorder="1" applyAlignment="1">
      <alignment horizontal="center" vertical="center"/>
    </xf>
    <xf numFmtId="0" fontId="33" fillId="3" borderId="26" xfId="0" applyFont="1" applyFill="1" applyBorder="1" applyAlignment="1">
      <alignment horizontal="center" vertical="center"/>
    </xf>
    <xf numFmtId="0" fontId="29" fillId="0" borderId="41" xfId="0" applyFont="1" applyBorder="1" applyAlignment="1">
      <alignment vertical="center" wrapText="1"/>
    </xf>
    <xf numFmtId="0" fontId="29" fillId="0" borderId="43" xfId="0" applyFont="1" applyBorder="1" applyAlignment="1">
      <alignment vertical="center" wrapText="1"/>
    </xf>
    <xf numFmtId="0" fontId="29" fillId="0" borderId="44" xfId="0" applyFont="1" applyBorder="1" applyAlignment="1">
      <alignment vertical="center" wrapText="1"/>
    </xf>
    <xf numFmtId="0" fontId="29" fillId="0" borderId="46" xfId="0" applyFont="1" applyBorder="1" applyAlignment="1">
      <alignment vertical="center" wrapText="1"/>
    </xf>
    <xf numFmtId="0" fontId="29" fillId="0" borderId="0" xfId="0" applyFont="1" applyBorder="1" applyAlignment="1">
      <alignment vertical="center" wrapText="1"/>
    </xf>
    <xf numFmtId="0" fontId="29" fillId="0" borderId="48" xfId="0" applyFont="1" applyBorder="1" applyAlignment="1">
      <alignment vertical="center" wrapText="1"/>
    </xf>
    <xf numFmtId="0" fontId="29" fillId="0" borderId="12" xfId="0" applyFont="1" applyBorder="1" applyAlignment="1">
      <alignment vertical="center" wrapText="1"/>
    </xf>
    <xf numFmtId="0" fontId="29" fillId="0" borderId="32" xfId="0" applyFont="1" applyBorder="1" applyAlignment="1">
      <alignment vertical="center" wrapText="1"/>
    </xf>
    <xf numFmtId="0" fontId="29" fillId="0" borderId="45" xfId="0" applyFont="1" applyBorder="1" applyAlignment="1">
      <alignment vertical="center" wrapText="1"/>
    </xf>
    <xf numFmtId="2" fontId="29" fillId="2" borderId="63" xfId="0" applyNumberFormat="1" applyFont="1" applyFill="1" applyBorder="1" applyAlignment="1" applyProtection="1">
      <alignment horizontal="center" vertical="center" shrinkToFit="1"/>
      <protection locked="0"/>
    </xf>
    <xf numFmtId="2" fontId="29" fillId="2" borderId="64" xfId="0" applyNumberFormat="1" applyFont="1" applyFill="1" applyBorder="1" applyAlignment="1" applyProtection="1">
      <alignment horizontal="center" vertical="center" shrinkToFit="1"/>
      <protection locked="0"/>
    </xf>
    <xf numFmtId="0" fontId="132" fillId="10" borderId="10" xfId="0" applyFont="1" applyFill="1" applyBorder="1" applyAlignment="1">
      <alignment horizontal="center" vertical="center"/>
    </xf>
    <xf numFmtId="0" fontId="132" fillId="10" borderId="14" xfId="0" applyFont="1" applyFill="1" applyBorder="1" applyAlignment="1">
      <alignment horizontal="center" vertical="center"/>
    </xf>
    <xf numFmtId="0" fontId="29" fillId="0" borderId="11"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29" fillId="0" borderId="63" xfId="0" applyFont="1" applyBorder="1" applyAlignment="1" applyProtection="1">
      <alignment horizontal="center" vertical="center" shrinkToFit="1"/>
      <protection locked="0"/>
    </xf>
    <xf numFmtId="0" fontId="29" fillId="0" borderId="64" xfId="0" applyFont="1" applyBorder="1" applyAlignment="1" applyProtection="1">
      <alignment horizontal="center" vertical="center" shrinkToFit="1"/>
      <protection locked="0"/>
    </xf>
    <xf numFmtId="0" fontId="32" fillId="0" borderId="30" xfId="0" applyFont="1" applyFill="1" applyBorder="1" applyAlignment="1" applyProtection="1">
      <alignment horizontal="center" vertical="center"/>
    </xf>
    <xf numFmtId="0" fontId="32" fillId="0" borderId="42" xfId="0" applyFont="1" applyFill="1" applyBorder="1" applyAlignment="1" applyProtection="1">
      <alignment horizontal="center" vertical="center"/>
    </xf>
    <xf numFmtId="0" fontId="32" fillId="0" borderId="31" xfId="0" applyFont="1" applyFill="1" applyBorder="1" applyAlignment="1" applyProtection="1">
      <alignment horizontal="center" vertical="center"/>
    </xf>
    <xf numFmtId="0" fontId="29" fillId="0" borderId="92" xfId="0" applyFont="1" applyFill="1" applyBorder="1" applyAlignment="1" applyProtection="1">
      <alignment horizontal="center" vertical="center"/>
    </xf>
    <xf numFmtId="0" fontId="32" fillId="4" borderId="92" xfId="0" applyFont="1" applyFill="1" applyBorder="1" applyAlignment="1" applyProtection="1">
      <alignment horizontal="center" vertical="center"/>
    </xf>
    <xf numFmtId="0" fontId="32" fillId="3" borderId="92" xfId="0" applyFont="1" applyFill="1" applyBorder="1" applyAlignment="1" applyProtection="1">
      <alignment horizontal="center" vertical="center"/>
    </xf>
    <xf numFmtId="0" fontId="32" fillId="4" borderId="94" xfId="0" applyFont="1" applyFill="1" applyBorder="1" applyAlignment="1" applyProtection="1">
      <alignment horizontal="center" vertical="center"/>
    </xf>
    <xf numFmtId="0" fontId="32" fillId="4" borderId="95" xfId="0" applyFont="1" applyFill="1" applyBorder="1" applyAlignment="1" applyProtection="1">
      <alignment horizontal="center" vertical="center"/>
    </xf>
    <xf numFmtId="0" fontId="32" fillId="4" borderId="96" xfId="0" applyFont="1" applyFill="1" applyBorder="1" applyAlignment="1" applyProtection="1">
      <alignment horizontal="center" vertical="center"/>
    </xf>
    <xf numFmtId="0" fontId="29" fillId="0" borderId="99" xfId="0" applyFont="1" applyFill="1" applyBorder="1" applyAlignment="1" applyProtection="1">
      <alignment horizontal="center" vertical="center"/>
    </xf>
    <xf numFmtId="0" fontId="29" fillId="0" borderId="93" xfId="0" applyFont="1" applyFill="1" applyBorder="1" applyAlignment="1" applyProtection="1">
      <alignment horizontal="center" vertical="center"/>
    </xf>
    <xf numFmtId="0" fontId="29" fillId="0" borderId="97" xfId="0" applyFont="1" applyFill="1" applyBorder="1" applyAlignment="1" applyProtection="1">
      <alignment horizontal="center" vertical="center"/>
    </xf>
    <xf numFmtId="0" fontId="113" fillId="0" borderId="0" xfId="1" applyFont="1" applyAlignment="1" applyProtection="1">
      <alignment horizontal="center" vertical="center"/>
    </xf>
    <xf numFmtId="0" fontId="0" fillId="0" borderId="0" xfId="0" applyAlignment="1" applyProtection="1">
      <alignment horizontal="center" vertical="top" wrapText="1"/>
    </xf>
    <xf numFmtId="176" fontId="45" fillId="0" borderId="0" xfId="1" applyNumberFormat="1" applyFont="1" applyAlignment="1" applyProtection="1">
      <alignment horizontal="distributed" vertical="center" indent="4"/>
    </xf>
    <xf numFmtId="0" fontId="17" fillId="0" borderId="32" xfId="1" applyFont="1" applyBorder="1" applyAlignment="1" applyProtection="1">
      <alignment horizontal="center" vertical="center"/>
    </xf>
    <xf numFmtId="0" fontId="17" fillId="0" borderId="0" xfId="1" applyFont="1" applyBorder="1" applyAlignment="1" applyProtection="1">
      <alignment horizontal="center" vertical="center"/>
    </xf>
    <xf numFmtId="0" fontId="26" fillId="0" borderId="27" xfId="1" applyNumberFormat="1" applyFont="1" applyBorder="1" applyAlignment="1" applyProtection="1">
      <alignment horizontal="center" vertical="center"/>
    </xf>
    <xf numFmtId="0" fontId="26" fillId="0" borderId="14" xfId="1" applyNumberFormat="1" applyFont="1" applyBorder="1" applyAlignment="1" applyProtection="1">
      <alignment horizontal="center" vertical="center"/>
    </xf>
    <xf numFmtId="0" fontId="26" fillId="0" borderId="60" xfId="1" applyNumberFormat="1" applyFont="1" applyBorder="1" applyAlignment="1" applyProtection="1">
      <alignment horizontal="center" vertical="center"/>
    </xf>
    <xf numFmtId="0" fontId="26" fillId="0" borderId="61" xfId="1" applyNumberFormat="1" applyFont="1" applyBorder="1" applyAlignment="1" applyProtection="1">
      <alignment horizontal="center" vertical="center"/>
    </xf>
    <xf numFmtId="0" fontId="42" fillId="5" borderId="0" xfId="1" applyFont="1" applyFill="1" applyAlignment="1" applyProtection="1">
      <alignment horizontal="center" vertical="center"/>
    </xf>
    <xf numFmtId="0" fontId="55" fillId="0" borderId="0" xfId="1" applyFont="1" applyAlignment="1" applyProtection="1">
      <alignment horizontal="distributed" vertical="center" indent="8" shrinkToFit="1"/>
    </xf>
    <xf numFmtId="0" fontId="15" fillId="0" borderId="59" xfId="1" applyFont="1" applyBorder="1" applyAlignment="1" applyProtection="1">
      <alignment horizontal="center" vertical="center" shrinkToFit="1"/>
    </xf>
    <xf numFmtId="0" fontId="15" fillId="0" borderId="42" xfId="1" applyFont="1" applyBorder="1" applyAlignment="1" applyProtection="1">
      <alignment horizontal="center" vertical="center" shrinkToFit="1"/>
    </xf>
    <xf numFmtId="0" fontId="15" fillId="0" borderId="31" xfId="1" applyFont="1" applyBorder="1" applyAlignment="1" applyProtection="1">
      <alignment horizontal="center" vertical="center" shrinkToFit="1"/>
    </xf>
    <xf numFmtId="0" fontId="24" fillId="0" borderId="30" xfId="1" applyFont="1" applyBorder="1" applyAlignment="1" applyProtection="1">
      <alignment horizontal="center" shrinkToFit="1"/>
    </xf>
    <xf numFmtId="0" fontId="24" fillId="0" borderId="42" xfId="1" applyFont="1" applyBorder="1" applyAlignment="1" applyProtection="1">
      <alignment horizontal="center" shrinkToFit="1"/>
    </xf>
    <xf numFmtId="0" fontId="24" fillId="0" borderId="31" xfId="1" applyFont="1" applyBorder="1" applyAlignment="1" applyProtection="1">
      <alignment horizontal="center" shrinkToFit="1"/>
    </xf>
    <xf numFmtId="0" fontId="35" fillId="0" borderId="0" xfId="0" applyFont="1" applyBorder="1" applyAlignment="1" applyProtection="1">
      <alignment horizontal="center" vertical="center" shrinkToFit="1"/>
    </xf>
    <xf numFmtId="0" fontId="120" fillId="0" borderId="0" xfId="3" applyFont="1" applyAlignment="1">
      <alignment horizontal="left" vertical="center"/>
    </xf>
    <xf numFmtId="0" fontId="28" fillId="0" borderId="0" xfId="3" applyFont="1" applyAlignment="1">
      <alignment horizontal="left" vertical="center"/>
    </xf>
    <xf numFmtId="0" fontId="8" fillId="0" borderId="0" xfId="3" applyAlignment="1">
      <alignment horizontal="center" vertical="center"/>
    </xf>
    <xf numFmtId="0" fontId="116" fillId="0" borderId="83" xfId="3" applyFont="1" applyBorder="1" applyAlignment="1">
      <alignment horizontal="center" vertical="center"/>
    </xf>
    <xf numFmtId="0" fontId="118" fillId="0" borderId="84" xfId="3" applyFont="1" applyBorder="1" applyAlignment="1">
      <alignment horizontal="left" vertical="center" wrapText="1"/>
    </xf>
    <xf numFmtId="0" fontId="85" fillId="0" borderId="85" xfId="3" applyFont="1" applyBorder="1" applyAlignment="1">
      <alignment horizontal="left" vertical="center"/>
    </xf>
    <xf numFmtId="0" fontId="85" fillId="0" borderId="86" xfId="3" applyFont="1" applyBorder="1" applyAlignment="1">
      <alignment horizontal="left" vertical="center"/>
    </xf>
    <xf numFmtId="0" fontId="118" fillId="0" borderId="0" xfId="3" applyFont="1" applyBorder="1" applyAlignment="1">
      <alignment horizontal="left" vertical="center"/>
    </xf>
    <xf numFmtId="0" fontId="8" fillId="0" borderId="19" xfId="3" applyBorder="1" applyAlignment="1">
      <alignment horizontal="center" vertical="center"/>
    </xf>
    <xf numFmtId="0" fontId="100" fillId="0" borderId="76" xfId="7" applyFont="1" applyBorder="1" applyAlignment="1">
      <alignment horizontal="center" vertical="center"/>
    </xf>
    <xf numFmtId="0" fontId="100" fillId="0" borderId="77" xfId="7" applyFont="1" applyBorder="1" applyAlignment="1">
      <alignment horizontal="center" vertical="center"/>
    </xf>
    <xf numFmtId="0" fontId="100" fillId="0" borderId="78" xfId="7" applyFont="1" applyBorder="1" applyAlignment="1">
      <alignment horizontal="center" vertical="center"/>
    </xf>
    <xf numFmtId="0" fontId="63" fillId="0" borderId="13" xfId="7" applyFont="1" applyBorder="1" applyAlignment="1">
      <alignment horizontal="center" vertical="center"/>
    </xf>
    <xf numFmtId="0" fontId="63" fillId="0" borderId="15" xfId="7" applyFont="1" applyBorder="1" applyAlignment="1">
      <alignment horizontal="center" vertical="center"/>
    </xf>
    <xf numFmtId="0" fontId="63" fillId="0" borderId="29" xfId="7" applyFont="1" applyBorder="1" applyAlignment="1">
      <alignment horizontal="center" vertical="center"/>
    </xf>
    <xf numFmtId="0" fontId="92" fillId="0" borderId="72" xfId="7" applyBorder="1" applyAlignment="1">
      <alignment horizontal="left" vertical="top" wrapText="1"/>
    </xf>
    <xf numFmtId="0" fontId="92" fillId="0" borderId="70" xfId="7" applyBorder="1" applyAlignment="1">
      <alignment horizontal="left" vertical="center"/>
    </xf>
    <xf numFmtId="0" fontId="99" fillId="0" borderId="74" xfId="7" applyFont="1" applyBorder="1" applyAlignment="1">
      <alignment horizontal="right" vertical="center" wrapText="1"/>
    </xf>
    <xf numFmtId="0" fontId="99" fillId="0" borderId="75" xfId="7" applyFont="1" applyBorder="1" applyAlignment="1">
      <alignment horizontal="right" vertical="center" wrapText="1"/>
    </xf>
    <xf numFmtId="181" fontId="94" fillId="0" borderId="72" xfId="7"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0" fillId="0" borderId="2" xfId="0" applyBorder="1" applyAlignment="1">
      <alignment horizontal="center" vertical="center"/>
    </xf>
    <xf numFmtId="0" fontId="0" fillId="0" borderId="79" xfId="0" applyBorder="1" applyAlignment="1">
      <alignment horizontal="center" vertical="center"/>
    </xf>
    <xf numFmtId="0" fontId="0" fillId="0" borderId="25"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1" xfId="0" applyBorder="1" applyAlignment="1">
      <alignment horizontal="center" vertical="center"/>
    </xf>
    <xf numFmtId="0" fontId="0" fillId="0" borderId="81" xfId="0" applyBorder="1" applyAlignment="1">
      <alignment horizontal="center" vertical="center"/>
    </xf>
    <xf numFmtId="49" fontId="0" fillId="0" borderId="13" xfId="0" applyNumberFormat="1" applyBorder="1" applyAlignment="1">
      <alignment horizontal="center" vertical="center"/>
    </xf>
    <xf numFmtId="49" fontId="0" fillId="0" borderId="15" xfId="0" applyNumberFormat="1" applyBorder="1" applyAlignment="1">
      <alignment horizontal="center" vertical="center"/>
    </xf>
    <xf numFmtId="49" fontId="0" fillId="0" borderId="29" xfId="0" applyNumberFormat="1" applyBorder="1" applyAlignment="1">
      <alignment horizontal="center" vertical="center"/>
    </xf>
  </cellXfs>
  <cellStyles count="15">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 name="標準 7" xfId="12"/>
    <cellStyle name="標準 7 2" xfId="14"/>
    <cellStyle name="標準 8" xfId="13"/>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0</xdr:rowOff>
    </xdr:from>
    <xdr:to>
      <xdr:col>3</xdr:col>
      <xdr:colOff>226208</xdr:colOff>
      <xdr:row>0</xdr:row>
      <xdr:rowOff>252000</xdr:rowOff>
    </xdr:to>
    <xdr:pic>
      <xdr:nvPicPr>
        <xdr:cNvPr id="2" name="図 1">
          <a:extLst>
            <a:ext uri="{FF2B5EF4-FFF2-40B4-BE49-F238E27FC236}">
              <a16:creationId xmlns:a16="http://schemas.microsoft.com/office/drawing/2014/main" xmlns=""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81542" y="0"/>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tabSelected="1" workbookViewId="0">
      <selection activeCell="A76" sqref="A76"/>
    </sheetView>
  </sheetViews>
  <sheetFormatPr defaultColWidth="9" defaultRowHeight="13.5"/>
  <cols>
    <col min="1" max="1" width="17.375" style="209" customWidth="1"/>
    <col min="2" max="4" width="14.5" style="295" customWidth="1"/>
    <col min="5" max="5" width="14.375" style="295" customWidth="1"/>
    <col min="6" max="6" width="14.5" style="295" customWidth="1"/>
    <col min="7" max="7" width="16.375" style="295" customWidth="1"/>
    <col min="8" max="16384" width="9" style="295"/>
  </cols>
  <sheetData>
    <row r="1" spans="1:7" ht="26.25" customHeight="1">
      <c r="A1" s="366" t="s">
        <v>662</v>
      </c>
      <c r="B1" s="366"/>
      <c r="C1" s="366"/>
      <c r="D1" s="366"/>
      <c r="E1" s="366"/>
      <c r="F1" s="366"/>
      <c r="G1" s="366"/>
    </row>
    <row r="2" spans="1:7" ht="26.25" customHeight="1">
      <c r="B2" s="244"/>
      <c r="F2" s="210"/>
    </row>
    <row r="3" spans="1:7" ht="26.25" customHeight="1">
      <c r="A3" s="370" t="s">
        <v>661</v>
      </c>
      <c r="B3" s="370"/>
      <c r="C3" s="370"/>
      <c r="D3" s="370"/>
      <c r="E3" s="370"/>
      <c r="F3" s="370"/>
      <c r="G3" s="370"/>
    </row>
    <row r="4" spans="1:7" ht="21.6" customHeight="1">
      <c r="A4" s="367" t="s">
        <v>660</v>
      </c>
      <c r="B4" s="367"/>
      <c r="C4" s="367"/>
      <c r="D4" s="367"/>
      <c r="E4" s="367"/>
      <c r="F4" s="367"/>
      <c r="G4" s="367"/>
    </row>
    <row r="5" spans="1:7" ht="17.25">
      <c r="A5" s="331"/>
      <c r="B5" s="367"/>
      <c r="C5" s="367"/>
      <c r="D5" s="367"/>
      <c r="E5" s="367"/>
      <c r="F5" s="367"/>
      <c r="G5" s="331"/>
    </row>
    <row r="7" spans="1:7" ht="14.25">
      <c r="A7" s="213" t="s">
        <v>659</v>
      </c>
      <c r="B7" s="368">
        <v>44436</v>
      </c>
      <c r="C7" s="368"/>
      <c r="D7" s="369">
        <v>44437</v>
      </c>
      <c r="E7" s="369"/>
    </row>
    <row r="8" spans="1:7" ht="14.25">
      <c r="A8" s="213"/>
    </row>
    <row r="9" spans="1:7" ht="14.25">
      <c r="A9" s="213" t="s">
        <v>658</v>
      </c>
      <c r="B9" s="295" t="s">
        <v>657</v>
      </c>
    </row>
    <row r="10" spans="1:7" ht="14.25">
      <c r="A10" s="213"/>
    </row>
    <row r="11" spans="1:7" ht="14.25">
      <c r="A11" s="213" t="s">
        <v>570</v>
      </c>
      <c r="B11" s="322" t="s">
        <v>656</v>
      </c>
      <c r="C11" s="288" t="s">
        <v>655</v>
      </c>
      <c r="D11" s="289"/>
      <c r="E11" s="289"/>
      <c r="F11" s="289"/>
      <c r="G11" s="290"/>
    </row>
    <row r="12" spans="1:7" ht="16.5" customHeight="1">
      <c r="A12" s="213"/>
      <c r="B12" s="327">
        <f>B7</f>
        <v>44436</v>
      </c>
      <c r="C12" s="330" t="s">
        <v>654</v>
      </c>
      <c r="D12" s="329"/>
      <c r="E12" s="329"/>
      <c r="F12" s="329"/>
      <c r="G12" s="328"/>
    </row>
    <row r="13" spans="1:7" ht="16.5" customHeight="1">
      <c r="A13" s="213"/>
      <c r="B13" s="327"/>
      <c r="C13" s="291" t="s">
        <v>653</v>
      </c>
      <c r="D13" s="326"/>
      <c r="E13" s="326"/>
      <c r="F13" s="326"/>
      <c r="G13" s="292"/>
    </row>
    <row r="14" spans="1:7" ht="16.5" customHeight="1">
      <c r="A14" s="213"/>
      <c r="B14" s="322" t="s">
        <v>652</v>
      </c>
      <c r="C14" s="288" t="s">
        <v>641</v>
      </c>
      <c r="D14" s="321">
        <f>B7</f>
        <v>44436</v>
      </c>
      <c r="E14" s="289"/>
      <c r="F14" s="289"/>
      <c r="G14" s="290"/>
    </row>
    <row r="15" spans="1:7" ht="16.5" customHeight="1">
      <c r="A15" s="213"/>
      <c r="B15" s="320"/>
      <c r="C15" s="291" t="s">
        <v>651</v>
      </c>
      <c r="G15" s="292"/>
    </row>
    <row r="16" spans="1:7" ht="16.5" customHeight="1">
      <c r="A16" s="213"/>
      <c r="B16" s="320"/>
      <c r="C16" s="291" t="s">
        <v>650</v>
      </c>
      <c r="G16" s="292"/>
    </row>
    <row r="17" spans="1:7" ht="16.5" customHeight="1">
      <c r="B17" s="320"/>
      <c r="C17" s="319" t="s">
        <v>639</v>
      </c>
      <c r="D17" s="325">
        <f>D7</f>
        <v>44437</v>
      </c>
      <c r="E17" s="317"/>
      <c r="F17" s="317"/>
      <c r="G17" s="316"/>
    </row>
    <row r="18" spans="1:7" ht="16.5" customHeight="1">
      <c r="B18" s="320"/>
      <c r="C18" s="291" t="s">
        <v>649</v>
      </c>
      <c r="G18" s="292"/>
    </row>
    <row r="19" spans="1:7" ht="16.5" customHeight="1">
      <c r="B19" s="315"/>
      <c r="C19" s="293" t="s">
        <v>648</v>
      </c>
      <c r="D19" s="294"/>
      <c r="E19" s="294"/>
      <c r="F19" s="294"/>
      <c r="G19" s="308"/>
    </row>
    <row r="20" spans="1:7" ht="16.5" customHeight="1">
      <c r="B20" s="324" t="s">
        <v>647</v>
      </c>
      <c r="C20" s="291" t="s">
        <v>641</v>
      </c>
      <c r="D20" s="248">
        <f>D14</f>
        <v>44436</v>
      </c>
      <c r="G20" s="292"/>
    </row>
    <row r="21" spans="1:7" ht="16.5" customHeight="1">
      <c r="B21" s="320"/>
      <c r="C21" s="291" t="s">
        <v>646</v>
      </c>
      <c r="G21" s="292"/>
    </row>
    <row r="22" spans="1:7" ht="16.5" customHeight="1">
      <c r="B22" s="320"/>
      <c r="C22" s="291" t="s">
        <v>645</v>
      </c>
      <c r="G22" s="292"/>
    </row>
    <row r="23" spans="1:7" ht="16.5" customHeight="1">
      <c r="B23" s="320"/>
      <c r="C23" s="319" t="s">
        <v>639</v>
      </c>
      <c r="D23" s="318">
        <f>D17</f>
        <v>44437</v>
      </c>
      <c r="E23" s="317"/>
      <c r="F23" s="317"/>
      <c r="G23" s="316"/>
    </row>
    <row r="24" spans="1:7" ht="16.5" customHeight="1">
      <c r="B24" s="323"/>
      <c r="C24" s="291" t="s">
        <v>644</v>
      </c>
      <c r="G24" s="292"/>
    </row>
    <row r="25" spans="1:7" ht="16.5" customHeight="1">
      <c r="B25" s="315"/>
      <c r="C25" s="293" t="s">
        <v>643</v>
      </c>
      <c r="D25" s="294"/>
      <c r="E25" s="294"/>
      <c r="F25" s="294"/>
      <c r="G25" s="292"/>
    </row>
    <row r="26" spans="1:7" ht="16.5" customHeight="1">
      <c r="B26" s="322" t="s">
        <v>642</v>
      </c>
      <c r="C26" s="288" t="s">
        <v>641</v>
      </c>
      <c r="D26" s="321">
        <f>D20</f>
        <v>44436</v>
      </c>
      <c r="E26" s="289"/>
      <c r="F26" s="289"/>
      <c r="G26" s="290"/>
    </row>
    <row r="27" spans="1:7" ht="16.5" customHeight="1">
      <c r="A27" s="208"/>
      <c r="B27" s="320"/>
      <c r="C27" s="291" t="s">
        <v>640</v>
      </c>
      <c r="G27" s="292"/>
    </row>
    <row r="28" spans="1:7" ht="16.5" customHeight="1">
      <c r="B28" s="320"/>
      <c r="C28" s="291" t="s">
        <v>675</v>
      </c>
      <c r="G28" s="292"/>
    </row>
    <row r="29" spans="1:7" ht="16.5" customHeight="1">
      <c r="B29" s="320"/>
      <c r="C29" s="319" t="s">
        <v>639</v>
      </c>
      <c r="D29" s="318">
        <f>D23</f>
        <v>44437</v>
      </c>
      <c r="E29" s="317"/>
      <c r="F29" s="317"/>
      <c r="G29" s="316"/>
    </row>
    <row r="30" spans="1:7">
      <c r="B30" s="315"/>
      <c r="C30" s="293" t="s">
        <v>638</v>
      </c>
      <c r="D30" s="294" t="s">
        <v>637</v>
      </c>
      <c r="E30" s="294"/>
      <c r="F30" s="294"/>
      <c r="G30" s="308"/>
    </row>
    <row r="32" spans="1:7" ht="17.25">
      <c r="A32" s="314" t="s">
        <v>636</v>
      </c>
      <c r="B32" s="295" t="s">
        <v>635</v>
      </c>
    </row>
    <row r="33" spans="2:5" ht="30" customHeight="1">
      <c r="B33" s="295" t="s">
        <v>634</v>
      </c>
      <c r="E33" s="295" t="s">
        <v>633</v>
      </c>
    </row>
    <row r="35" spans="2:5" ht="17.25">
      <c r="B35" s="295" t="s">
        <v>632</v>
      </c>
    </row>
    <row r="36" spans="2:5" ht="16.350000000000001" customHeight="1">
      <c r="B36" s="295" t="s">
        <v>671</v>
      </c>
    </row>
    <row r="37" spans="2:5" ht="16.350000000000001" customHeight="1">
      <c r="B37" s="295" t="s">
        <v>631</v>
      </c>
    </row>
    <row r="38" spans="2:5" ht="16.350000000000001" customHeight="1"/>
    <row r="39" spans="2:5" ht="16.350000000000001" customHeight="1">
      <c r="B39" s="295" t="s">
        <v>630</v>
      </c>
    </row>
    <row r="40" spans="2:5" ht="16.350000000000001" customHeight="1">
      <c r="B40" s="295" t="s">
        <v>672</v>
      </c>
    </row>
    <row r="41" spans="2:5" ht="29.25" customHeight="1">
      <c r="B41" s="295" t="s">
        <v>629</v>
      </c>
      <c r="C41" s="313" t="s">
        <v>628</v>
      </c>
    </row>
    <row r="42" spans="2:5" ht="17.25">
      <c r="B42" s="210" t="s">
        <v>673</v>
      </c>
      <c r="C42" s="313"/>
    </row>
    <row r="43" spans="2:5" ht="17.25">
      <c r="B43" s="210" t="s">
        <v>674</v>
      </c>
      <c r="C43" s="313"/>
    </row>
    <row r="44" spans="2:5" ht="16.350000000000001" customHeight="1">
      <c r="B44" s="210" t="s">
        <v>627</v>
      </c>
    </row>
    <row r="45" spans="2:5" ht="16.350000000000001" customHeight="1">
      <c r="B45" s="210"/>
    </row>
    <row r="46" spans="2:5" ht="20.25" customHeight="1">
      <c r="B46" s="295" t="s">
        <v>626</v>
      </c>
    </row>
    <row r="47" spans="2:5" ht="20.25" customHeight="1">
      <c r="B47" s="244" t="s">
        <v>625</v>
      </c>
    </row>
    <row r="48" spans="2:5">
      <c r="B48" s="210"/>
    </row>
    <row r="49" spans="1:7" ht="21.75" customHeight="1">
      <c r="B49" s="295" t="s">
        <v>624</v>
      </c>
    </row>
    <row r="50" spans="1:7" ht="21.75" customHeight="1">
      <c r="B50" s="295" t="s">
        <v>623</v>
      </c>
    </row>
    <row r="51" spans="1:7" ht="22.5" customHeight="1">
      <c r="B51" s="295" t="s">
        <v>622</v>
      </c>
    </row>
    <row r="52" spans="1:7" ht="22.5" customHeight="1">
      <c r="B52" s="311" t="s">
        <v>621</v>
      </c>
      <c r="C52" s="310"/>
      <c r="D52" s="310"/>
      <c r="E52" s="310"/>
      <c r="F52" s="310"/>
      <c r="G52" s="310"/>
    </row>
    <row r="53" spans="1:7" ht="22.5" customHeight="1">
      <c r="B53" s="310"/>
      <c r="C53" s="310"/>
      <c r="D53" s="310"/>
      <c r="E53" s="310"/>
      <c r="F53" s="310"/>
      <c r="G53" s="310"/>
    </row>
    <row r="54" spans="1:7" ht="22.5" customHeight="1">
      <c r="B54" s="311" t="s">
        <v>620</v>
      </c>
      <c r="C54" s="310"/>
      <c r="D54" s="310"/>
      <c r="E54" s="310"/>
      <c r="F54" s="310"/>
      <c r="G54" s="310"/>
    </row>
    <row r="55" spans="1:7" ht="22.5" customHeight="1">
      <c r="B55" s="311" t="s">
        <v>619</v>
      </c>
      <c r="C55" s="310"/>
      <c r="D55" s="310"/>
      <c r="E55" s="312" t="s">
        <v>618</v>
      </c>
      <c r="F55" s="310"/>
      <c r="G55" s="310"/>
    </row>
    <row r="56" spans="1:7" ht="22.5" customHeight="1">
      <c r="B56" s="311" t="s">
        <v>617</v>
      </c>
      <c r="C56" s="310"/>
      <c r="D56" s="310"/>
      <c r="E56" s="310"/>
      <c r="F56" s="310"/>
      <c r="G56" s="310"/>
    </row>
    <row r="57" spans="1:7" ht="22.5" customHeight="1">
      <c r="B57" s="311"/>
      <c r="C57" s="310"/>
      <c r="D57" s="310"/>
      <c r="E57" s="310"/>
      <c r="F57" s="310"/>
      <c r="G57" s="310"/>
    </row>
    <row r="58" spans="1:7" ht="25.5" customHeight="1">
      <c r="B58" s="309" t="s">
        <v>616</v>
      </c>
      <c r="C58" s="310"/>
      <c r="D58" s="310"/>
      <c r="E58" s="310"/>
      <c r="F58" s="310"/>
      <c r="G58" s="310"/>
    </row>
    <row r="59" spans="1:7" ht="25.5" customHeight="1">
      <c r="B59" s="309" t="s">
        <v>615</v>
      </c>
      <c r="C59" s="310"/>
      <c r="D59" s="310"/>
      <c r="E59" s="310"/>
      <c r="F59" s="310"/>
      <c r="G59" s="310"/>
    </row>
    <row r="60" spans="1:7" ht="25.5" customHeight="1">
      <c r="B60" s="309"/>
      <c r="C60" s="310"/>
      <c r="D60" s="310"/>
      <c r="E60" s="310"/>
      <c r="F60" s="310"/>
      <c r="G60" s="310"/>
    </row>
    <row r="61" spans="1:7" ht="25.5" customHeight="1">
      <c r="A61" s="304"/>
      <c r="B61" s="309" t="s">
        <v>614</v>
      </c>
      <c r="C61" s="306"/>
      <c r="F61" s="295" t="s">
        <v>613</v>
      </c>
    </row>
    <row r="62" spans="1:7" customFormat="1" ht="17.25">
      <c r="B62" s="360" t="s">
        <v>809</v>
      </c>
    </row>
    <row r="63" spans="1:7" customFormat="1" ht="17.25">
      <c r="B63" s="360" t="s">
        <v>810</v>
      </c>
    </row>
    <row r="64" spans="1:7" customFormat="1" ht="17.25">
      <c r="B64" s="360" t="s">
        <v>811</v>
      </c>
    </row>
    <row r="65" spans="1:6" customFormat="1" ht="17.25">
      <c r="B65" s="360" t="s">
        <v>812</v>
      </c>
    </row>
    <row r="66" spans="1:6" customFormat="1" ht="17.25">
      <c r="B66" s="360" t="s">
        <v>813</v>
      </c>
    </row>
    <row r="67" spans="1:6" customFormat="1" ht="17.25">
      <c r="B67" s="360" t="s">
        <v>819</v>
      </c>
    </row>
    <row r="68" spans="1:6" customFormat="1" ht="17.25">
      <c r="B68" s="360" t="s">
        <v>815</v>
      </c>
    </row>
    <row r="69" spans="1:6" ht="21">
      <c r="B69" s="213" t="s">
        <v>571</v>
      </c>
    </row>
    <row r="70" spans="1:6" ht="14.25">
      <c r="B70" s="213"/>
    </row>
    <row r="71" spans="1:6" ht="18.75">
      <c r="A71" s="307"/>
      <c r="B71" s="244" t="s">
        <v>612</v>
      </c>
    </row>
    <row r="72" spans="1:6">
      <c r="A72" s="307"/>
      <c r="B72" s="208"/>
    </row>
    <row r="73" spans="1:6" ht="31.5" customHeight="1">
      <c r="A73" s="213" t="s">
        <v>611</v>
      </c>
      <c r="B73" s="210" t="s">
        <v>555</v>
      </c>
    </row>
    <row r="74" spans="1:6" ht="31.5" customHeight="1">
      <c r="A74" s="213"/>
      <c r="B74" s="295" t="s">
        <v>556</v>
      </c>
    </row>
    <row r="75" spans="1:6" ht="31.5" customHeight="1">
      <c r="A75" s="304"/>
      <c r="B75" s="295" t="s">
        <v>610</v>
      </c>
    </row>
    <row r="76" spans="1:6" ht="24" customHeight="1">
      <c r="A76" s="304"/>
      <c r="C76" s="306"/>
    </row>
    <row r="77" spans="1:6" ht="25.5" customHeight="1">
      <c r="A77" s="295"/>
    </row>
    <row r="78" spans="1:6" ht="25.5" customHeight="1">
      <c r="A78" s="295" t="s">
        <v>609</v>
      </c>
      <c r="B78" s="295" t="s">
        <v>816</v>
      </c>
      <c r="C78" s="305" t="s">
        <v>608</v>
      </c>
    </row>
    <row r="79" spans="1:6" ht="49.5" customHeight="1">
      <c r="A79" s="304"/>
      <c r="B79" s="295" t="s">
        <v>607</v>
      </c>
    </row>
    <row r="80" spans="1:6" ht="27" customHeight="1">
      <c r="A80" s="213" t="s">
        <v>606</v>
      </c>
      <c r="B80" s="302" t="s">
        <v>605</v>
      </c>
      <c r="C80" s="365" t="s">
        <v>604</v>
      </c>
      <c r="D80" s="365"/>
      <c r="E80" s="365"/>
      <c r="F80" s="211"/>
    </row>
    <row r="81" spans="1:7" ht="27" customHeight="1">
      <c r="A81" s="213"/>
      <c r="B81" s="302" t="s">
        <v>603</v>
      </c>
      <c r="C81" s="365" t="s">
        <v>602</v>
      </c>
      <c r="D81" s="365"/>
      <c r="E81" s="365"/>
      <c r="F81" s="211"/>
    </row>
    <row r="82" spans="1:7" ht="27" customHeight="1">
      <c r="A82" s="213"/>
      <c r="B82" s="302" t="s">
        <v>601</v>
      </c>
      <c r="C82" s="365" t="s">
        <v>600</v>
      </c>
      <c r="D82" s="365"/>
      <c r="E82" s="365"/>
      <c r="F82" s="211"/>
    </row>
    <row r="83" spans="1:7" ht="15.75" customHeight="1">
      <c r="A83" s="213" t="s">
        <v>599</v>
      </c>
      <c r="B83" s="303"/>
      <c r="C83" s="302"/>
      <c r="D83" s="212"/>
      <c r="E83" s="212"/>
      <c r="F83" s="212"/>
    </row>
    <row r="84" spans="1:7" ht="21" customHeight="1">
      <c r="A84" s="213" t="s">
        <v>598</v>
      </c>
      <c r="B84" s="204" t="s">
        <v>597</v>
      </c>
      <c r="C84" s="204"/>
      <c r="D84" s="204"/>
      <c r="E84" s="204"/>
      <c r="F84" s="204"/>
      <c r="G84" s="204"/>
    </row>
    <row r="85" spans="1:7" ht="21" customHeight="1">
      <c r="B85" s="204" t="s">
        <v>596</v>
      </c>
    </row>
    <row r="86" spans="1:7" ht="51" customHeight="1">
      <c r="B86" s="364" t="s">
        <v>595</v>
      </c>
      <c r="C86" s="364"/>
      <c r="D86" s="364"/>
      <c r="E86" s="364"/>
      <c r="F86" s="364"/>
      <c r="G86" s="301"/>
    </row>
    <row r="87" spans="1:7" ht="30" customHeight="1">
      <c r="B87" s="300" t="s">
        <v>594</v>
      </c>
      <c r="C87" s="300"/>
      <c r="D87" s="300"/>
      <c r="E87" s="300"/>
      <c r="F87" s="300"/>
      <c r="G87" s="300"/>
    </row>
    <row r="88" spans="1:7" ht="18.75">
      <c r="B88" s="299" t="s">
        <v>593</v>
      </c>
    </row>
    <row r="89" spans="1:7" ht="18.75">
      <c r="B89" s="299" t="s">
        <v>592</v>
      </c>
    </row>
  </sheetData>
  <sheetProtection sheet="1" objects="1" scenarios="1"/>
  <mergeCells count="10">
    <mergeCell ref="B86:F86"/>
    <mergeCell ref="C80:E80"/>
    <mergeCell ref="C81:E81"/>
    <mergeCell ref="C82:E82"/>
    <mergeCell ref="A1:G1"/>
    <mergeCell ref="B5:F5"/>
    <mergeCell ref="B7:C7"/>
    <mergeCell ref="D7:E7"/>
    <mergeCell ref="A4:G4"/>
    <mergeCell ref="A3:G3"/>
  </mergeCells>
  <phoneticPr fontId="43"/>
  <pageMargins left="0.74803149606299213" right="0.74803149606299213" top="0.98425196850393704" bottom="0.98425196850393704" header="0.51181102362204722" footer="0.51181102362204722"/>
  <pageSetup paperSize="9" scale="77" fitToHeight="0" orientation="portrait" r:id="rId1"/>
  <headerFooter>
    <oddFooter>&amp;C&amp;P</oddFooter>
  </headerFooter>
  <rowBreaks count="2" manualBreakCount="2">
    <brk id="57" max="6" man="1"/>
    <brk id="9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RowHeight="13.5"/>
  <cols>
    <col min="1" max="1" width="9" style="77"/>
    <col min="2" max="2" width="108.5" style="77" customWidth="1"/>
    <col min="3" max="16384" width="9" style="77"/>
  </cols>
  <sheetData>
    <row r="2" spans="2:2" ht="24.75">
      <c r="B2" s="138" t="s">
        <v>153</v>
      </c>
    </row>
    <row r="3" spans="2:2" ht="18.75">
      <c r="B3" s="139" t="s">
        <v>154</v>
      </c>
    </row>
    <row r="4" spans="2:2" ht="18.75">
      <c r="B4" s="140"/>
    </row>
    <row r="13" spans="2:2" ht="37.5">
      <c r="B13" s="139" t="s">
        <v>155</v>
      </c>
    </row>
    <row r="14" spans="2:2" ht="18.75">
      <c r="B14" s="140"/>
    </row>
    <row r="23" spans="2:2" ht="18.75">
      <c r="B23" s="139" t="s">
        <v>156</v>
      </c>
    </row>
  </sheetData>
  <sheetProtection sheet="1" objects="1" scenarios="1" selectLockedCells="1" selectUnlockedCells="1"/>
  <phoneticPr fontId="43"/>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heetViews>
  <sheetFormatPr defaultRowHeight="13.5"/>
  <sheetData>
    <row r="1" spans="1:1" ht="27">
      <c r="A1" s="136" t="s">
        <v>150</v>
      </c>
    </row>
    <row r="3" spans="1:1" ht="18.75">
      <c r="A3" s="137" t="s">
        <v>151</v>
      </c>
    </row>
    <row r="5" spans="1:1" ht="18.75">
      <c r="A5" s="137" t="s">
        <v>152</v>
      </c>
    </row>
  </sheetData>
  <phoneticPr fontId="4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104"/>
  <sheetViews>
    <sheetView workbookViewId="0">
      <selection activeCell="G67" sqref="G67"/>
    </sheetView>
  </sheetViews>
  <sheetFormatPr defaultRowHeight="13.5"/>
  <cols>
    <col min="1" max="1" width="15.625" customWidth="1"/>
    <col min="2" max="2" width="5.25" bestFit="1" customWidth="1"/>
    <col min="3" max="3" width="5.875" bestFit="1" customWidth="1"/>
    <col min="4" max="4" width="3.75" customWidth="1"/>
    <col min="5" max="5" width="13.875" bestFit="1" customWidth="1"/>
    <col min="6" max="6" width="5.5" bestFit="1" customWidth="1"/>
    <col min="7" max="7" width="5.875" bestFit="1" customWidth="1"/>
    <col min="8" max="8" width="3.75" customWidth="1"/>
    <col min="9" max="9" width="13.125" bestFit="1" customWidth="1"/>
    <col min="10" max="10" width="5.25" bestFit="1" customWidth="1"/>
    <col min="11" max="11" width="5.875" bestFit="1" customWidth="1"/>
    <col min="12" max="12" width="3.75" customWidth="1"/>
    <col min="14" max="14" width="17" customWidth="1"/>
    <col min="15" max="15" width="90.625" customWidth="1"/>
  </cols>
  <sheetData>
    <row r="1" spans="1:18" ht="21">
      <c r="A1" s="527" t="s">
        <v>92</v>
      </c>
      <c r="B1" s="527"/>
      <c r="C1" s="527"/>
      <c r="E1" s="527" t="s">
        <v>93</v>
      </c>
      <c r="F1" s="527"/>
      <c r="G1" s="527"/>
      <c r="I1" s="527" t="s">
        <v>676</v>
      </c>
      <c r="J1" s="527"/>
      <c r="K1" s="527"/>
      <c r="N1" s="340"/>
      <c r="O1" s="341" t="s">
        <v>677</v>
      </c>
      <c r="P1" s="342"/>
      <c r="Q1" s="343"/>
      <c r="R1" s="343"/>
    </row>
    <row r="2" spans="1:18" ht="14.25" thickBot="1">
      <c r="A2" s="527" t="s">
        <v>87</v>
      </c>
      <c r="B2" s="298" t="s">
        <v>87</v>
      </c>
      <c r="C2" s="298" t="s">
        <v>94</v>
      </c>
      <c r="E2" s="527" t="s">
        <v>87</v>
      </c>
      <c r="F2" s="298" t="s">
        <v>87</v>
      </c>
      <c r="G2" s="298" t="s">
        <v>94</v>
      </c>
      <c r="I2" s="527" t="s">
        <v>87</v>
      </c>
      <c r="J2" s="298" t="s">
        <v>87</v>
      </c>
      <c r="K2" s="298" t="s">
        <v>94</v>
      </c>
      <c r="N2" s="340"/>
      <c r="O2" s="340"/>
      <c r="P2" s="342"/>
      <c r="Q2" s="343"/>
      <c r="R2" s="343"/>
    </row>
    <row r="3" spans="1:18" ht="18" thickBot="1">
      <c r="A3" s="527"/>
      <c r="B3" s="298" t="s">
        <v>678</v>
      </c>
      <c r="C3" s="298" t="s">
        <v>679</v>
      </c>
      <c r="E3" s="527"/>
      <c r="F3" s="298" t="s">
        <v>678</v>
      </c>
      <c r="G3" s="298" t="s">
        <v>679</v>
      </c>
      <c r="I3" s="527"/>
      <c r="J3" s="298" t="s">
        <v>680</v>
      </c>
      <c r="K3" s="298" t="s">
        <v>679</v>
      </c>
      <c r="N3" s="344" t="s">
        <v>681</v>
      </c>
      <c r="O3" s="344" t="s">
        <v>682</v>
      </c>
      <c r="P3" s="343"/>
      <c r="Q3" s="343"/>
      <c r="R3" s="343"/>
    </row>
    <row r="4" spans="1:18" ht="17.25">
      <c r="A4" s="298"/>
      <c r="B4" s="298"/>
      <c r="C4" s="298"/>
      <c r="E4" s="298"/>
      <c r="F4" s="298"/>
      <c r="G4" s="298"/>
      <c r="I4" t="s">
        <v>683</v>
      </c>
      <c r="J4" s="243">
        <v>35</v>
      </c>
      <c r="K4">
        <v>2</v>
      </c>
      <c r="N4" s="345" t="s">
        <v>684</v>
      </c>
      <c r="O4" s="345" t="s">
        <v>685</v>
      </c>
      <c r="P4" s="343"/>
      <c r="Q4" s="343"/>
      <c r="R4" s="343"/>
    </row>
    <row r="5" spans="1:18" ht="17.25">
      <c r="A5" s="346" t="s">
        <v>686</v>
      </c>
      <c r="B5" s="243">
        <v>1</v>
      </c>
      <c r="C5">
        <v>2</v>
      </c>
      <c r="E5" s="346" t="s">
        <v>687</v>
      </c>
      <c r="F5" s="243">
        <v>6</v>
      </c>
      <c r="G5">
        <v>2</v>
      </c>
      <c r="J5" s="243"/>
      <c r="N5" s="347" t="s">
        <v>688</v>
      </c>
      <c r="O5" s="348" t="s">
        <v>689</v>
      </c>
      <c r="P5" s="343"/>
      <c r="Q5" s="343"/>
      <c r="R5" s="343"/>
    </row>
    <row r="6" spans="1:18" ht="17.25">
      <c r="A6" s="346" t="s">
        <v>690</v>
      </c>
      <c r="B6" s="243">
        <v>2</v>
      </c>
      <c r="C6">
        <v>2</v>
      </c>
      <c r="E6" s="346" t="s">
        <v>691</v>
      </c>
      <c r="F6" s="243">
        <v>7</v>
      </c>
      <c r="G6">
        <v>2</v>
      </c>
      <c r="I6" t="s">
        <v>692</v>
      </c>
      <c r="J6" s="243">
        <v>42</v>
      </c>
      <c r="K6">
        <v>2</v>
      </c>
      <c r="N6" s="347" t="s">
        <v>693</v>
      </c>
      <c r="O6" s="348" t="s">
        <v>694</v>
      </c>
      <c r="P6" s="343"/>
      <c r="Q6" s="343"/>
      <c r="R6" s="343"/>
    </row>
    <row r="7" spans="1:18" ht="17.25">
      <c r="A7" s="346" t="s">
        <v>695</v>
      </c>
      <c r="B7" s="243">
        <v>4</v>
      </c>
      <c r="C7">
        <v>0</v>
      </c>
      <c r="E7" s="346" t="s">
        <v>696</v>
      </c>
      <c r="F7" s="243">
        <v>9</v>
      </c>
      <c r="G7">
        <v>0</v>
      </c>
      <c r="N7" s="347"/>
      <c r="O7" s="347" t="s">
        <v>697</v>
      </c>
      <c r="P7" s="343"/>
      <c r="Q7" s="349"/>
      <c r="R7" s="343"/>
    </row>
    <row r="8" spans="1:18" ht="17.25">
      <c r="A8" s="346" t="s">
        <v>698</v>
      </c>
      <c r="B8" s="243">
        <v>5</v>
      </c>
      <c r="C8">
        <v>0</v>
      </c>
      <c r="E8" s="346" t="s">
        <v>699</v>
      </c>
      <c r="F8" s="243">
        <v>10</v>
      </c>
      <c r="G8">
        <v>0</v>
      </c>
      <c r="N8" s="347"/>
      <c r="O8" s="348" t="s">
        <v>700</v>
      </c>
      <c r="P8" s="342"/>
      <c r="Q8" s="342"/>
      <c r="R8" s="343"/>
    </row>
    <row r="9" spans="1:18" ht="17.25">
      <c r="A9" s="346" t="s">
        <v>701</v>
      </c>
      <c r="B9" s="243">
        <v>11</v>
      </c>
      <c r="C9">
        <v>2</v>
      </c>
      <c r="E9" s="346" t="s">
        <v>702</v>
      </c>
      <c r="F9" s="243">
        <v>21</v>
      </c>
      <c r="G9">
        <v>2</v>
      </c>
      <c r="N9" s="347"/>
      <c r="O9" s="348" t="s">
        <v>703</v>
      </c>
      <c r="P9" s="350"/>
      <c r="Q9" s="350"/>
      <c r="R9" s="350"/>
    </row>
    <row r="10" spans="1:18" ht="17.25">
      <c r="A10" s="346" t="s">
        <v>704</v>
      </c>
      <c r="B10" s="243">
        <v>12</v>
      </c>
      <c r="C10">
        <v>2</v>
      </c>
      <c r="E10" s="346" t="s">
        <v>705</v>
      </c>
      <c r="F10" s="243">
        <v>22</v>
      </c>
      <c r="G10">
        <v>2</v>
      </c>
      <c r="N10" s="347"/>
      <c r="O10" s="347" t="s">
        <v>706</v>
      </c>
      <c r="P10" s="350"/>
      <c r="Q10" s="350"/>
      <c r="R10" s="350"/>
    </row>
    <row r="11" spans="1:18" ht="17.25">
      <c r="A11" s="346" t="s">
        <v>707</v>
      </c>
      <c r="B11" s="243">
        <v>13</v>
      </c>
      <c r="C11">
        <v>2</v>
      </c>
      <c r="E11" s="346" t="s">
        <v>708</v>
      </c>
      <c r="F11" s="243">
        <v>23</v>
      </c>
      <c r="G11">
        <v>2</v>
      </c>
      <c r="N11" s="347"/>
      <c r="O11" s="347" t="s">
        <v>709</v>
      </c>
      <c r="P11" s="295"/>
      <c r="Q11" s="295"/>
      <c r="R11" s="295"/>
    </row>
    <row r="12" spans="1:18" ht="18" thickBot="1">
      <c r="A12" s="346" t="s">
        <v>710</v>
      </c>
      <c r="B12" s="243">
        <v>14</v>
      </c>
      <c r="C12">
        <v>2</v>
      </c>
      <c r="E12" s="346" t="s">
        <v>711</v>
      </c>
      <c r="F12" s="243">
        <v>24</v>
      </c>
      <c r="G12">
        <v>2</v>
      </c>
      <c r="N12" s="351" t="s">
        <v>712</v>
      </c>
      <c r="O12" s="347" t="s">
        <v>713</v>
      </c>
      <c r="P12" s="295"/>
      <c r="Q12" s="295"/>
      <c r="R12" s="295"/>
    </row>
    <row r="13" spans="1:18" ht="17.25">
      <c r="A13" s="346" t="s">
        <v>714</v>
      </c>
      <c r="B13" s="243">
        <v>17</v>
      </c>
      <c r="C13">
        <v>0</v>
      </c>
      <c r="E13" s="346" t="s">
        <v>715</v>
      </c>
      <c r="F13" s="243">
        <v>27</v>
      </c>
      <c r="G13">
        <v>0</v>
      </c>
      <c r="N13" s="345" t="s">
        <v>716</v>
      </c>
      <c r="O13" s="345" t="s">
        <v>717</v>
      </c>
      <c r="P13" s="343"/>
      <c r="Q13" s="343"/>
      <c r="R13" s="343"/>
    </row>
    <row r="14" spans="1:18" ht="17.25">
      <c r="A14" s="346" t="s">
        <v>718</v>
      </c>
      <c r="B14" s="243">
        <v>18</v>
      </c>
      <c r="C14">
        <v>0</v>
      </c>
      <c r="E14" s="346" t="s">
        <v>719</v>
      </c>
      <c r="F14" s="243">
        <v>28</v>
      </c>
      <c r="G14">
        <v>0</v>
      </c>
      <c r="N14" s="347"/>
      <c r="O14" s="347" t="s">
        <v>720</v>
      </c>
      <c r="P14" s="343"/>
      <c r="Q14" s="343"/>
      <c r="R14" s="343"/>
    </row>
    <row r="15" spans="1:18" ht="17.25">
      <c r="A15" s="346" t="s">
        <v>721</v>
      </c>
      <c r="B15" s="243">
        <v>19</v>
      </c>
      <c r="C15">
        <v>0</v>
      </c>
      <c r="E15" s="346" t="s">
        <v>722</v>
      </c>
      <c r="F15" s="243">
        <v>29</v>
      </c>
      <c r="G15">
        <v>0</v>
      </c>
      <c r="N15" s="347"/>
      <c r="O15" s="347" t="s">
        <v>723</v>
      </c>
      <c r="P15" s="343"/>
      <c r="Q15" s="343"/>
      <c r="R15" s="343"/>
    </row>
    <row r="16" spans="1:18" ht="17.25">
      <c r="A16" s="346" t="s">
        <v>724</v>
      </c>
      <c r="B16" s="243">
        <v>20</v>
      </c>
      <c r="C16">
        <v>0</v>
      </c>
      <c r="E16" s="346" t="s">
        <v>725</v>
      </c>
      <c r="F16" s="243">
        <v>30</v>
      </c>
      <c r="G16">
        <v>0</v>
      </c>
      <c r="N16" s="347"/>
      <c r="O16" s="347" t="s">
        <v>726</v>
      </c>
      <c r="P16" s="343"/>
      <c r="Q16" s="343"/>
      <c r="R16" s="343"/>
    </row>
    <row r="17" spans="1:18" ht="17.25">
      <c r="A17" s="346" t="s">
        <v>727</v>
      </c>
      <c r="B17" s="243">
        <v>31</v>
      </c>
      <c r="C17">
        <v>2</v>
      </c>
      <c r="E17" s="346" t="s">
        <v>728</v>
      </c>
      <c r="F17" s="243">
        <v>39</v>
      </c>
      <c r="G17">
        <v>2</v>
      </c>
      <c r="N17" s="347"/>
      <c r="O17" s="352" t="s">
        <v>729</v>
      </c>
      <c r="P17" s="343"/>
      <c r="Q17" s="343"/>
      <c r="R17" s="343"/>
    </row>
    <row r="18" spans="1:18" ht="17.25">
      <c r="A18" s="346" t="s">
        <v>730</v>
      </c>
      <c r="B18" s="243">
        <v>32</v>
      </c>
      <c r="C18">
        <v>2</v>
      </c>
      <c r="E18" s="346" t="s">
        <v>731</v>
      </c>
      <c r="F18" s="243">
        <v>40</v>
      </c>
      <c r="G18">
        <v>2</v>
      </c>
      <c r="N18" s="347"/>
      <c r="O18" s="347" t="s">
        <v>732</v>
      </c>
    </row>
    <row r="19" spans="1:18" ht="17.25">
      <c r="A19" s="346" t="s">
        <v>733</v>
      </c>
      <c r="B19" s="243">
        <v>33</v>
      </c>
      <c r="C19">
        <v>2</v>
      </c>
      <c r="E19" s="346" t="s">
        <v>734</v>
      </c>
      <c r="F19" s="243">
        <v>41</v>
      </c>
      <c r="G19">
        <v>2</v>
      </c>
      <c r="N19" s="347"/>
      <c r="O19" s="347" t="s">
        <v>735</v>
      </c>
    </row>
    <row r="20" spans="1:18" ht="17.25">
      <c r="A20" s="346" t="s">
        <v>736</v>
      </c>
      <c r="B20" s="243">
        <v>34</v>
      </c>
      <c r="C20">
        <v>2</v>
      </c>
      <c r="E20" s="346" t="s">
        <v>737</v>
      </c>
      <c r="F20" s="243">
        <v>42</v>
      </c>
      <c r="G20">
        <v>2</v>
      </c>
      <c r="N20" s="347"/>
      <c r="O20" s="347" t="s">
        <v>738</v>
      </c>
    </row>
    <row r="21" spans="1:18" ht="18" thickBot="1">
      <c r="A21" s="346" t="s">
        <v>739</v>
      </c>
      <c r="B21" s="243">
        <v>36</v>
      </c>
      <c r="C21">
        <v>0</v>
      </c>
      <c r="E21" s="346" t="s">
        <v>740</v>
      </c>
      <c r="F21" s="243">
        <v>44</v>
      </c>
      <c r="G21">
        <v>0</v>
      </c>
      <c r="N21" s="347"/>
      <c r="O21" s="347" t="s">
        <v>741</v>
      </c>
    </row>
    <row r="22" spans="1:18" ht="17.25">
      <c r="A22" s="346" t="s">
        <v>742</v>
      </c>
      <c r="B22" s="243">
        <v>37</v>
      </c>
      <c r="C22">
        <v>0</v>
      </c>
      <c r="E22" s="346" t="s">
        <v>743</v>
      </c>
      <c r="F22" s="243">
        <v>45</v>
      </c>
      <c r="G22">
        <v>0</v>
      </c>
      <c r="N22" s="353" t="s">
        <v>744</v>
      </c>
      <c r="O22" s="345" t="s">
        <v>745</v>
      </c>
    </row>
    <row r="23" spans="1:18" ht="17.25">
      <c r="A23" s="346" t="s">
        <v>746</v>
      </c>
      <c r="B23" s="243">
        <v>38</v>
      </c>
      <c r="C23">
        <v>0</v>
      </c>
      <c r="E23" s="346" t="s">
        <v>747</v>
      </c>
      <c r="F23" s="243">
        <v>46</v>
      </c>
      <c r="G23">
        <v>0</v>
      </c>
      <c r="N23" s="354"/>
      <c r="O23" s="347" t="s">
        <v>748</v>
      </c>
    </row>
    <row r="24" spans="1:18" ht="17.25">
      <c r="A24" s="346" t="s">
        <v>749</v>
      </c>
      <c r="B24" s="243">
        <v>47</v>
      </c>
      <c r="C24">
        <v>2</v>
      </c>
      <c r="E24" s="346" t="s">
        <v>750</v>
      </c>
      <c r="F24" s="243">
        <v>60</v>
      </c>
      <c r="G24">
        <v>2</v>
      </c>
      <c r="N24" s="354"/>
      <c r="O24" s="347" t="s">
        <v>751</v>
      </c>
    </row>
    <row r="25" spans="1:18" ht="17.25">
      <c r="A25" s="346" t="s">
        <v>752</v>
      </c>
      <c r="B25" s="243">
        <v>48</v>
      </c>
      <c r="C25">
        <v>2</v>
      </c>
      <c r="E25" s="346" t="s">
        <v>753</v>
      </c>
      <c r="F25" s="243">
        <v>61</v>
      </c>
      <c r="G25">
        <v>2</v>
      </c>
      <c r="N25" s="354"/>
      <c r="O25" s="347" t="s">
        <v>754</v>
      </c>
    </row>
    <row r="26" spans="1:18" ht="17.25">
      <c r="A26" s="346" t="s">
        <v>755</v>
      </c>
      <c r="B26" s="243">
        <v>49</v>
      </c>
      <c r="C26">
        <v>2</v>
      </c>
      <c r="E26" s="346" t="s">
        <v>756</v>
      </c>
      <c r="F26" s="243">
        <v>62</v>
      </c>
      <c r="G26">
        <v>2</v>
      </c>
      <c r="N26" s="354"/>
      <c r="O26" s="352" t="s">
        <v>757</v>
      </c>
    </row>
    <row r="27" spans="1:18" ht="17.25">
      <c r="A27" s="346" t="s">
        <v>758</v>
      </c>
      <c r="B27" s="243">
        <v>50</v>
      </c>
      <c r="C27">
        <v>2</v>
      </c>
      <c r="E27" s="346" t="s">
        <v>759</v>
      </c>
      <c r="F27" s="243">
        <v>63</v>
      </c>
      <c r="G27">
        <v>2</v>
      </c>
      <c r="N27" s="354"/>
      <c r="O27" s="347" t="s">
        <v>732</v>
      </c>
    </row>
    <row r="28" spans="1:18" ht="17.25">
      <c r="A28" s="346" t="s">
        <v>760</v>
      </c>
      <c r="B28" s="243">
        <v>51</v>
      </c>
      <c r="C28">
        <v>2</v>
      </c>
      <c r="E28" s="346" t="s">
        <v>761</v>
      </c>
      <c r="F28" s="243">
        <v>64</v>
      </c>
      <c r="G28">
        <v>2</v>
      </c>
      <c r="N28" s="354"/>
      <c r="O28" s="347" t="s">
        <v>762</v>
      </c>
    </row>
    <row r="29" spans="1:18" ht="17.25">
      <c r="A29" s="346" t="s">
        <v>763</v>
      </c>
      <c r="B29" s="243">
        <v>52</v>
      </c>
      <c r="C29">
        <v>2</v>
      </c>
      <c r="E29" s="346" t="s">
        <v>761</v>
      </c>
      <c r="F29" s="243">
        <v>65</v>
      </c>
      <c r="G29">
        <v>2</v>
      </c>
      <c r="N29" s="354"/>
      <c r="O29" s="355" t="s">
        <v>764</v>
      </c>
    </row>
    <row r="30" spans="1:18" ht="17.25">
      <c r="A30" s="346" t="s">
        <v>765</v>
      </c>
      <c r="B30" s="243">
        <v>54</v>
      </c>
      <c r="C30">
        <v>0</v>
      </c>
      <c r="E30" s="346" t="s">
        <v>766</v>
      </c>
      <c r="F30" s="243">
        <v>67</v>
      </c>
      <c r="G30">
        <v>0</v>
      </c>
      <c r="N30" s="354"/>
      <c r="O30" s="355" t="s">
        <v>767</v>
      </c>
    </row>
    <row r="31" spans="1:18" ht="18" thickBot="1">
      <c r="A31" s="346" t="s">
        <v>768</v>
      </c>
      <c r="B31" s="243">
        <v>55</v>
      </c>
      <c r="C31">
        <v>0</v>
      </c>
      <c r="E31" s="346" t="s">
        <v>769</v>
      </c>
      <c r="F31" s="243">
        <v>68</v>
      </c>
      <c r="G31">
        <v>0</v>
      </c>
      <c r="N31" s="356"/>
      <c r="O31" s="351" t="s">
        <v>770</v>
      </c>
    </row>
    <row r="32" spans="1:18" ht="17.25">
      <c r="A32" s="346" t="s">
        <v>771</v>
      </c>
      <c r="B32" s="243">
        <v>56</v>
      </c>
      <c r="C32">
        <v>0</v>
      </c>
      <c r="E32" s="346" t="s">
        <v>772</v>
      </c>
      <c r="F32" s="243">
        <v>69</v>
      </c>
      <c r="G32">
        <v>0</v>
      </c>
      <c r="N32" s="345" t="s">
        <v>773</v>
      </c>
      <c r="O32" s="357" t="s">
        <v>774</v>
      </c>
    </row>
    <row r="33" spans="1:15" ht="17.25">
      <c r="A33" s="346" t="s">
        <v>775</v>
      </c>
      <c r="B33" s="243">
        <v>57</v>
      </c>
      <c r="C33">
        <v>0</v>
      </c>
      <c r="E33" s="346" t="s">
        <v>776</v>
      </c>
      <c r="F33" s="243">
        <v>70</v>
      </c>
      <c r="G33">
        <v>0</v>
      </c>
      <c r="N33" s="347"/>
      <c r="O33" s="348" t="s">
        <v>777</v>
      </c>
    </row>
    <row r="34" spans="1:15" ht="17.25">
      <c r="A34" s="346" t="s">
        <v>778</v>
      </c>
      <c r="B34" s="243">
        <v>58</v>
      </c>
      <c r="C34">
        <v>0</v>
      </c>
      <c r="E34" s="346" t="s">
        <v>779</v>
      </c>
      <c r="F34" s="243">
        <v>71</v>
      </c>
      <c r="G34">
        <v>0</v>
      </c>
      <c r="N34" s="347" t="s">
        <v>780</v>
      </c>
      <c r="O34" s="348" t="s">
        <v>751</v>
      </c>
    </row>
    <row r="35" spans="1:15" ht="17.25">
      <c r="A35" s="346" t="s">
        <v>781</v>
      </c>
      <c r="B35" s="243">
        <v>59</v>
      </c>
      <c r="C35">
        <v>0</v>
      </c>
      <c r="E35" s="346" t="s">
        <v>782</v>
      </c>
      <c r="F35" s="243">
        <v>72</v>
      </c>
      <c r="G35">
        <v>0</v>
      </c>
      <c r="N35" s="347"/>
      <c r="O35" s="358" t="s">
        <v>783</v>
      </c>
    </row>
    <row r="36" spans="1:15" ht="17.25">
      <c r="A36" s="346" t="s">
        <v>784</v>
      </c>
      <c r="B36" s="243"/>
      <c r="C36">
        <v>2</v>
      </c>
      <c r="E36" s="346" t="s">
        <v>785</v>
      </c>
      <c r="F36" s="243"/>
      <c r="G36">
        <v>2</v>
      </c>
      <c r="N36" s="347"/>
      <c r="O36" s="358" t="s">
        <v>786</v>
      </c>
    </row>
    <row r="37" spans="1:15" ht="17.25">
      <c r="A37" s="346" t="s">
        <v>787</v>
      </c>
      <c r="B37" s="243"/>
      <c r="C37">
        <v>2</v>
      </c>
      <c r="E37" s="346" t="s">
        <v>788</v>
      </c>
      <c r="F37" s="243"/>
      <c r="G37">
        <v>2</v>
      </c>
      <c r="N37" s="347"/>
      <c r="O37" s="348" t="s">
        <v>732</v>
      </c>
    </row>
    <row r="38" spans="1:15" ht="17.25">
      <c r="A38" s="346" t="s">
        <v>789</v>
      </c>
      <c r="B38" s="243"/>
      <c r="C38">
        <v>2</v>
      </c>
      <c r="E38" s="346" t="s">
        <v>790</v>
      </c>
      <c r="F38" s="243"/>
      <c r="G38">
        <v>2</v>
      </c>
      <c r="N38" s="347"/>
      <c r="O38" s="348" t="s">
        <v>791</v>
      </c>
    </row>
    <row r="39" spans="1:15" ht="17.25">
      <c r="A39" s="346" t="s">
        <v>792</v>
      </c>
      <c r="B39" s="243"/>
      <c r="C39">
        <v>2</v>
      </c>
      <c r="E39" s="346" t="s">
        <v>793</v>
      </c>
      <c r="F39" s="243"/>
      <c r="G39">
        <v>2</v>
      </c>
      <c r="N39" s="347"/>
      <c r="O39" s="348" t="s">
        <v>794</v>
      </c>
    </row>
    <row r="40" spans="1:15" ht="18" thickBot="1">
      <c r="A40" s="346" t="s">
        <v>795</v>
      </c>
      <c r="B40" s="243"/>
      <c r="C40">
        <v>2</v>
      </c>
      <c r="E40" s="346" t="s">
        <v>796</v>
      </c>
      <c r="F40" s="243"/>
      <c r="G40">
        <v>2</v>
      </c>
      <c r="N40" s="351"/>
      <c r="O40" s="359" t="s">
        <v>797</v>
      </c>
    </row>
    <row r="41" spans="1:15" ht="14.25">
      <c r="A41" s="346" t="s">
        <v>798</v>
      </c>
      <c r="B41" s="243"/>
      <c r="C41">
        <v>2</v>
      </c>
      <c r="E41" s="346" t="s">
        <v>799</v>
      </c>
      <c r="F41" s="243"/>
      <c r="G41">
        <v>2</v>
      </c>
    </row>
    <row r="42" spans="1:15" ht="17.25">
      <c r="A42" s="346" t="s">
        <v>800</v>
      </c>
      <c r="B42" s="243"/>
      <c r="C42">
        <v>0</v>
      </c>
      <c r="E42" s="346" t="s">
        <v>801</v>
      </c>
      <c r="F42" s="243"/>
      <c r="G42">
        <v>0</v>
      </c>
      <c r="O42" s="360" t="s">
        <v>802</v>
      </c>
    </row>
    <row r="43" spans="1:15" ht="17.25">
      <c r="A43" s="346" t="s">
        <v>803</v>
      </c>
      <c r="B43" s="243"/>
      <c r="C43">
        <v>0</v>
      </c>
      <c r="E43" s="346" t="s">
        <v>804</v>
      </c>
      <c r="F43" s="243"/>
      <c r="G43">
        <v>0</v>
      </c>
      <c r="O43" s="360" t="s">
        <v>805</v>
      </c>
    </row>
    <row r="44" spans="1:15" ht="17.25">
      <c r="A44" s="346"/>
      <c r="B44" s="243"/>
      <c r="E44" s="346"/>
      <c r="F44" s="243"/>
      <c r="O44" s="360" t="s">
        <v>806</v>
      </c>
    </row>
    <row r="45" spans="1:15" ht="17.25">
      <c r="A45" s="346" t="s">
        <v>686</v>
      </c>
      <c r="B45" s="243">
        <v>1</v>
      </c>
      <c r="C45">
        <v>2</v>
      </c>
      <c r="E45" s="346" t="s">
        <v>687</v>
      </c>
      <c r="F45" s="243">
        <v>6</v>
      </c>
      <c r="G45">
        <v>2</v>
      </c>
      <c r="O45" s="360" t="s">
        <v>807</v>
      </c>
    </row>
    <row r="46" spans="1:15" ht="17.25">
      <c r="A46" s="346" t="s">
        <v>690</v>
      </c>
      <c r="B46" s="243">
        <v>2</v>
      </c>
      <c r="C46">
        <v>2</v>
      </c>
      <c r="E46" s="346" t="s">
        <v>691</v>
      </c>
      <c r="F46" s="243">
        <v>7</v>
      </c>
      <c r="G46">
        <v>2</v>
      </c>
      <c r="O46" s="360" t="s">
        <v>808</v>
      </c>
    </row>
    <row r="47" spans="1:15" ht="13.15" customHeight="1">
      <c r="A47" s="346" t="s">
        <v>695</v>
      </c>
      <c r="B47" s="243">
        <v>4</v>
      </c>
      <c r="C47">
        <v>0</v>
      </c>
      <c r="E47" s="346" t="s">
        <v>696</v>
      </c>
      <c r="F47" s="243">
        <v>9</v>
      </c>
      <c r="G47">
        <v>0</v>
      </c>
    </row>
    <row r="48" spans="1:15" ht="17.25">
      <c r="A48" s="346" t="s">
        <v>698</v>
      </c>
      <c r="B48" s="243">
        <v>5</v>
      </c>
      <c r="C48">
        <v>0</v>
      </c>
      <c r="E48" s="346" t="s">
        <v>699</v>
      </c>
      <c r="F48" s="243">
        <v>10</v>
      </c>
      <c r="G48">
        <v>0</v>
      </c>
      <c r="O48" s="360" t="s">
        <v>809</v>
      </c>
    </row>
    <row r="49" spans="1:15" ht="17.25">
      <c r="A49" s="346" t="s">
        <v>727</v>
      </c>
      <c r="B49" s="243">
        <v>31</v>
      </c>
      <c r="C49">
        <v>2</v>
      </c>
      <c r="E49" s="346" t="s">
        <v>728</v>
      </c>
      <c r="F49" s="243">
        <v>39</v>
      </c>
      <c r="G49">
        <v>2</v>
      </c>
      <c r="O49" s="360" t="s">
        <v>810</v>
      </c>
    </row>
    <row r="50" spans="1:15" ht="17.25">
      <c r="A50" s="346" t="s">
        <v>730</v>
      </c>
      <c r="B50" s="243">
        <v>32</v>
      </c>
      <c r="C50">
        <v>2</v>
      </c>
      <c r="E50" s="346" t="s">
        <v>731</v>
      </c>
      <c r="F50" s="243">
        <v>40</v>
      </c>
      <c r="G50">
        <v>2</v>
      </c>
      <c r="O50" s="360" t="s">
        <v>811</v>
      </c>
    </row>
    <row r="51" spans="1:15" ht="17.25">
      <c r="A51" s="346" t="s">
        <v>733</v>
      </c>
      <c r="B51" s="243">
        <v>33</v>
      </c>
      <c r="C51">
        <v>2</v>
      </c>
      <c r="E51" s="346" t="s">
        <v>734</v>
      </c>
      <c r="F51" s="243">
        <v>41</v>
      </c>
      <c r="G51">
        <v>2</v>
      </c>
      <c r="O51" s="360" t="s">
        <v>812</v>
      </c>
    </row>
    <row r="52" spans="1:15" ht="17.25">
      <c r="A52" s="346" t="s">
        <v>736</v>
      </c>
      <c r="B52" s="243">
        <v>34</v>
      </c>
      <c r="C52">
        <v>2</v>
      </c>
      <c r="E52" s="346" t="s">
        <v>737</v>
      </c>
      <c r="F52" s="243">
        <v>42</v>
      </c>
      <c r="G52">
        <v>2</v>
      </c>
      <c r="O52" s="360" t="s">
        <v>813</v>
      </c>
    </row>
    <row r="53" spans="1:15" ht="17.25">
      <c r="A53" s="346" t="s">
        <v>739</v>
      </c>
      <c r="B53" s="243">
        <v>36</v>
      </c>
      <c r="C53">
        <v>0</v>
      </c>
      <c r="E53" s="346" t="s">
        <v>740</v>
      </c>
      <c r="F53" s="243">
        <v>44</v>
      </c>
      <c r="G53">
        <v>0</v>
      </c>
      <c r="O53" s="360" t="s">
        <v>814</v>
      </c>
    </row>
    <row r="54" spans="1:15" ht="13.15" customHeight="1">
      <c r="A54" s="346" t="s">
        <v>742</v>
      </c>
      <c r="B54" s="243">
        <v>37</v>
      </c>
      <c r="C54">
        <v>0</v>
      </c>
      <c r="E54" s="346" t="s">
        <v>743</v>
      </c>
      <c r="F54" s="243">
        <v>45</v>
      </c>
      <c r="G54">
        <v>0</v>
      </c>
      <c r="O54" s="360" t="s">
        <v>815</v>
      </c>
    </row>
    <row r="55" spans="1:15" ht="13.15" customHeight="1">
      <c r="A55" s="346" t="s">
        <v>746</v>
      </c>
      <c r="B55" s="243">
        <v>38</v>
      </c>
      <c r="C55">
        <v>0</v>
      </c>
      <c r="E55" s="346" t="s">
        <v>747</v>
      </c>
      <c r="F55" s="243">
        <v>46</v>
      </c>
      <c r="G55">
        <v>0</v>
      </c>
    </row>
    <row r="56" spans="1:15" ht="14.25">
      <c r="A56" s="346"/>
      <c r="B56" s="243"/>
      <c r="E56" s="346"/>
      <c r="F56" s="243"/>
    </row>
    <row r="57" spans="1:15" ht="14.25">
      <c r="A57" s="346"/>
      <c r="B57" s="243"/>
      <c r="E57" s="346"/>
      <c r="F57" s="243"/>
    </row>
    <row r="58" spans="1:15" ht="14.25">
      <c r="A58" s="346"/>
      <c r="B58" s="243"/>
      <c r="E58" s="346"/>
      <c r="F58" s="243"/>
    </row>
    <row r="59" spans="1:15" ht="14.25">
      <c r="A59" s="346"/>
      <c r="B59" s="243"/>
      <c r="E59" s="361"/>
    </row>
    <row r="60" spans="1:15" ht="14.25">
      <c r="A60" s="346"/>
      <c r="B60" s="243"/>
      <c r="E60" s="361"/>
    </row>
    <row r="61" spans="1:15" ht="14.25">
      <c r="A61" s="346"/>
      <c r="B61" s="243"/>
      <c r="E61" s="361"/>
    </row>
    <row r="62" spans="1:15" ht="14.25">
      <c r="A62" s="346"/>
      <c r="B62" s="243"/>
      <c r="E62" s="361"/>
    </row>
    <row r="63" spans="1:15" ht="14.25">
      <c r="A63" s="346"/>
      <c r="B63" s="243"/>
      <c r="E63" s="361"/>
    </row>
    <row r="64" spans="1:15" ht="14.25">
      <c r="A64" s="346"/>
      <c r="B64" s="243"/>
      <c r="E64" s="361"/>
    </row>
    <row r="65" spans="1:6" ht="14.25">
      <c r="A65" s="346"/>
      <c r="B65" s="243"/>
      <c r="E65" s="361"/>
    </row>
    <row r="66" spans="1:6" ht="14.25">
      <c r="A66" s="346"/>
      <c r="B66" s="243"/>
      <c r="E66" s="361"/>
    </row>
    <row r="67" spans="1:6" ht="14.25">
      <c r="A67" s="346"/>
      <c r="B67" s="243"/>
      <c r="E67" s="361"/>
    </row>
    <row r="68" spans="1:6" ht="14.25">
      <c r="A68" s="346"/>
      <c r="B68" s="243"/>
      <c r="E68" s="361"/>
    </row>
    <row r="69" spans="1:6" ht="14.25">
      <c r="A69" s="346"/>
      <c r="B69" s="243"/>
      <c r="E69" s="361"/>
    </row>
    <row r="70" spans="1:6" ht="14.25">
      <c r="A70" s="346"/>
      <c r="B70" s="243"/>
      <c r="E70" s="361"/>
    </row>
    <row r="71" spans="1:6" ht="14.25">
      <c r="A71" s="346"/>
      <c r="B71" s="243"/>
      <c r="E71" s="361"/>
      <c r="F71" s="243"/>
    </row>
    <row r="72" spans="1:6" ht="14.25">
      <c r="A72" s="346"/>
      <c r="B72" s="243"/>
      <c r="E72" s="361"/>
    </row>
    <row r="73" spans="1:6" ht="14.25">
      <c r="A73" s="346"/>
      <c r="B73" s="243"/>
      <c r="E73" s="361"/>
    </row>
    <row r="74" spans="1:6" ht="14.25">
      <c r="A74" s="346"/>
      <c r="B74" s="243"/>
      <c r="E74" s="361"/>
    </row>
    <row r="75" spans="1:6" ht="13.15" customHeight="1">
      <c r="A75" s="346"/>
      <c r="B75" s="243"/>
      <c r="E75" s="361"/>
    </row>
    <row r="76" spans="1:6" ht="14.25">
      <c r="A76" s="346"/>
      <c r="B76" s="243"/>
      <c r="E76" s="361"/>
    </row>
    <row r="77" spans="1:6" ht="14.25">
      <c r="A77" s="346"/>
      <c r="B77" s="243"/>
      <c r="E77" s="361"/>
    </row>
    <row r="78" spans="1:6" ht="14.25">
      <c r="A78" s="346"/>
      <c r="B78" s="243"/>
      <c r="E78" s="361"/>
    </row>
    <row r="79" spans="1:6" ht="14.25">
      <c r="A79" s="346"/>
      <c r="B79" s="243"/>
      <c r="E79" s="361"/>
    </row>
    <row r="80" spans="1:6" ht="14.25">
      <c r="A80" s="346"/>
      <c r="B80" s="243"/>
      <c r="E80" s="361"/>
    </row>
    <row r="81" spans="1:5" ht="14.25">
      <c r="A81" s="346"/>
      <c r="B81" s="243"/>
      <c r="E81" s="361"/>
    </row>
    <row r="82" spans="1:5" ht="14.25">
      <c r="A82" s="346"/>
      <c r="B82" s="243"/>
      <c r="E82" s="361"/>
    </row>
    <row r="83" spans="1:5" ht="14.25">
      <c r="A83" s="346"/>
      <c r="B83" s="243"/>
      <c r="E83" s="361"/>
    </row>
    <row r="84" spans="1:5" ht="14.25">
      <c r="A84" s="346"/>
      <c r="E84" s="361"/>
    </row>
    <row r="85" spans="1:5" ht="14.25">
      <c r="A85" s="346"/>
      <c r="E85" s="361"/>
    </row>
    <row r="86" spans="1:5" ht="14.25">
      <c r="A86" s="346"/>
      <c r="E86" s="361"/>
    </row>
    <row r="87" spans="1:5" ht="14.25">
      <c r="A87" s="346"/>
      <c r="E87" s="361"/>
    </row>
    <row r="88" spans="1:5" ht="14.25">
      <c r="A88" s="346"/>
      <c r="E88" s="361"/>
    </row>
    <row r="89" spans="1:5" ht="14.25">
      <c r="A89" s="346"/>
      <c r="E89" s="361"/>
    </row>
    <row r="90" spans="1:5" ht="14.25">
      <c r="A90" s="346"/>
      <c r="E90" s="361"/>
    </row>
    <row r="91" spans="1:5" ht="14.25">
      <c r="A91" s="346"/>
      <c r="E91" s="361"/>
    </row>
    <row r="92" spans="1:5" ht="14.25">
      <c r="A92" s="346"/>
      <c r="E92" s="361"/>
    </row>
    <row r="93" spans="1:5" ht="14.25">
      <c r="A93" s="346"/>
      <c r="E93" s="361"/>
    </row>
    <row r="94" spans="1:5" ht="14.25">
      <c r="A94" s="346"/>
      <c r="E94" s="361"/>
    </row>
    <row r="95" spans="1:5" ht="14.25">
      <c r="A95" s="346"/>
      <c r="E95" s="361"/>
    </row>
    <row r="96" spans="1:5" ht="14.25">
      <c r="A96" s="346"/>
      <c r="E96" s="361"/>
    </row>
    <row r="97" spans="1:5" ht="14.25">
      <c r="A97" s="346"/>
      <c r="E97" s="361"/>
    </row>
    <row r="98" spans="1:5" ht="14.25">
      <c r="A98" s="346"/>
      <c r="E98" s="361"/>
    </row>
    <row r="99" spans="1:5" ht="14.25">
      <c r="A99" s="346"/>
      <c r="E99" s="361"/>
    </row>
    <row r="100" spans="1:5" ht="14.25">
      <c r="E100" s="361"/>
    </row>
    <row r="104" spans="1:5">
      <c r="B104" s="243"/>
    </row>
  </sheetData>
  <sheetProtection sheet="1" objects="1" scenarios="1" selectLockedCells="1" selectUnlockedCells="1"/>
  <mergeCells count="6">
    <mergeCell ref="A1:C1"/>
    <mergeCell ref="E1:G1"/>
    <mergeCell ref="I1:K1"/>
    <mergeCell ref="A2:A3"/>
    <mergeCell ref="E2:E3"/>
    <mergeCell ref="I2:I3"/>
  </mergeCells>
  <phoneticPr fontId="43"/>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92"/>
  <sheetViews>
    <sheetView workbookViewId="0">
      <selection activeCell="A2" sqref="A2"/>
    </sheetView>
  </sheetViews>
  <sheetFormatPr defaultRowHeight="13.5"/>
  <cols>
    <col min="1" max="1" width="14.75" customWidth="1"/>
    <col min="6" max="6" width="13.625" customWidth="1"/>
    <col min="7" max="7" width="15.375" bestFit="1" customWidth="1"/>
    <col min="8" max="8" width="13" bestFit="1" customWidth="1"/>
    <col min="9" max="9" width="16.25" bestFit="1" customWidth="1"/>
    <col min="17" max="36" width="8.75" customWidth="1"/>
  </cols>
  <sheetData>
    <row r="1" spans="1:40">
      <c r="A1" t="s">
        <v>3</v>
      </c>
      <c r="B1" t="s">
        <v>4</v>
      </c>
      <c r="C1" t="s">
        <v>5</v>
      </c>
      <c r="D1" t="s">
        <v>6</v>
      </c>
      <c r="E1" t="s">
        <v>7</v>
      </c>
      <c r="F1" t="s">
        <v>8</v>
      </c>
      <c r="G1" t="s">
        <v>9</v>
      </c>
      <c r="H1" t="s">
        <v>10</v>
      </c>
      <c r="I1" t="s">
        <v>242</v>
      </c>
      <c r="J1" t="s">
        <v>243</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40">
      <c r="A2" t="str">
        <f>IF(E2="","",B2+10000000+E2)</f>
        <v/>
      </c>
      <c r="B2" t="str">
        <f>IF(E2="","",①団体情報入力!$C$5)</f>
        <v/>
      </c>
      <c r="D2" t="str">
        <f>IF(E2="","",IF(①団体情報入力!C10="","",①団体情報入力!C10))</f>
        <v/>
      </c>
      <c r="E2" t="str">
        <f>IF(②選手情報入力!C11="","",②選手情報入力!C11)</f>
        <v/>
      </c>
      <c r="F2" t="str">
        <f>IF(E2="","",②選手情報入力!D11)</f>
        <v/>
      </c>
      <c r="G2" t="str">
        <f>IF(E2="","",ASC(②選手情報入力!E11))</f>
        <v/>
      </c>
      <c r="H2" t="str">
        <f>IF(E2="","",F2)</f>
        <v/>
      </c>
      <c r="I2" t="str">
        <f>IF(E2="","",AM2&amp;"　"&amp;AN2)</f>
        <v/>
      </c>
      <c r="J2" t="str">
        <f>IF(E2="","",IF(②選手情報入力!H11="","JPN",LEFT(②選手情報入力!H11,3)))</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IF(E2="","",IF(②選手情報入力!L11="","",IF(K2=1,VLOOKUP(②選手情報入力!L11,種目情報!$A$5:$B$167,2,FALSE),VLOOKUP(②選手情報入力!L11,種目情報!$E$5:$F$142,2,FALSE))))</f>
        <v/>
      </c>
      <c r="R2" t="str">
        <f>IF(E2="","",IF(②選手情報入力!M11="","",②選手情報入力!M11))</f>
        <v/>
      </c>
      <c r="S2" s="29"/>
      <c r="T2" t="str">
        <f>IF(E2="","",IF(②選手情報入力!L11="","",IF(K2=1,VLOOKUP(②選手情報入力!L11,種目情報!$A$5:$C$135,3,FALSE),VLOOKUP(②選手情報入力!L11,種目情報!$E$5:$G$135,3,FALSE))))</f>
        <v/>
      </c>
      <c r="U2" t="str">
        <f>IF(E2="","",IF(②選手情報入力!O11="","",IF(K2=1,VLOOKUP(②選手情報入力!O11,種目情報!$A$5:$B$151,2,FALSE),VLOOKUP(②選手情報入力!O11,種目情報!$E$5:$F$135,2,FALSE))))</f>
        <v/>
      </c>
      <c r="V2" t="str">
        <f>IF(E2="","",IF(②選手情報入力!P11="","",②選手情報入力!P11))</f>
        <v/>
      </c>
      <c r="W2" s="29" t="str">
        <f>IF(E2="","",IF(②選手情報入力!N11="","",1))</f>
        <v/>
      </c>
      <c r="X2" t="str">
        <f>IF(E2="","",IF(②選手情報入力!O11="","",IF(K2=1,VLOOKUP(②選手情報入力!O11,種目情報!$A$5:$C$135,3,FALSE),VLOOKUP(②選手情報入力!O11,種目情報!$E$5:$G$135,3,FALSE))))</f>
        <v/>
      </c>
      <c r="Y2" t="str">
        <f>IF(E2="","",IF(②選手情報入力!R11="","",IF(K2=1,VLOOKUP(②選手情報入力!R11,種目情報!$A$5:$B$151,2,FALSE),VLOOKUP(②選手情報入力!R11,種目情報!$E$5:$F$135,2,FALSE))))</f>
        <v/>
      </c>
      <c r="Z2" t="str">
        <f>IF(E2="","",IF(②選手情報入力!S11="","",②選手情報入力!S11))</f>
        <v/>
      </c>
      <c r="AA2" s="29" t="str">
        <f>IF(E2="","",IF(②選手情報入力!Q11="","",1))</f>
        <v/>
      </c>
      <c r="AB2" t="str">
        <f>IF(E2="","",IF(②選手情報入力!R11="","",IF(K2=1,VLOOKUP(②選手情報入力!R11,種目情報!$A$5:$C$135,3,FALSE),VLOOKUP(②選手情報入力!R11,種目情報!$E$5:$G$135,3,FALSE))))</f>
        <v/>
      </c>
      <c r="AC2" t="str">
        <f>IF(E2="","",IF(②選手情報入力!T11="","",IF(K2=1,種目情報!$J$4,種目情報!$J$6)))</f>
        <v/>
      </c>
      <c r="AD2" t="str">
        <f>IF(E2="","",IF(②選手情報入力!T11="","",IF(K2=1,IF(②選手情報入力!$U$7="","",②選手情報入力!$U$7),IF(②選手情報入力!$U$8="","",②選手情報入力!$U$8))))</f>
        <v/>
      </c>
      <c r="AE2" t="str">
        <f>IF(E2="","",IF(②選手情報入力!T11="","",IF(K2=1,IF(②選手情報入力!$T$7="",0,1),IF(②選手情報入力!$T$8="",0,1))))</f>
        <v/>
      </c>
      <c r="AF2" t="str">
        <f>IF(E2="","",IF(②選手情報入力!T11="","",2))</f>
        <v/>
      </c>
      <c r="AG2" t="str">
        <f>IF(E2="","",IF(②選手情報入力!V11="","",IF(K2=1,種目情報!$J$5,種目情報!$J$7)))</f>
        <v/>
      </c>
      <c r="AH2" t="str">
        <f>IF(E2="","",IF(②選手情報入力!V11="","",IF(K2=1,IF(②選手情報入力!$W$7="","",②選手情報入力!$W$7),IF(②選手情報入力!$W$8="","",②選手情報入力!$W$8))))</f>
        <v/>
      </c>
      <c r="AI2" t="str">
        <f>IF(E2="","",IF(②選手情報入力!V11="","",IF(K2=1,IF(②選手情報入力!$V$7="",0,1),IF(②選手情報入力!$V$8="",0,1))))</f>
        <v/>
      </c>
      <c r="AJ2" t="str">
        <f>IF(E2="","",IF(②選手情報入力!V11="","",2))</f>
        <v/>
      </c>
      <c r="AM2" t="str">
        <f>IF(②選手情報入力!F11="","",ASC(②選手情報入力!F11))</f>
        <v/>
      </c>
      <c r="AN2" t="str">
        <f>IF(②選手情報入力!F11="","",ASC(②選手情報入力!G11))</f>
        <v/>
      </c>
    </row>
    <row r="3" spans="1:40">
      <c r="A3" t="str">
        <f t="shared" ref="A3:A66" si="0">IF(E3="","",B3+10000000+E3)</f>
        <v/>
      </c>
      <c r="B3" t="str">
        <f>IF(E3="","",①団体情報入力!$C$5)</f>
        <v/>
      </c>
      <c r="D3" t="str">
        <f>IF(E3="","",IF(①団体情報入力!C11="","",①団体情報入力!C11))</f>
        <v/>
      </c>
      <c r="E3" t="str">
        <f>IF(②選手情報入力!C12="","",②選手情報入力!C12)</f>
        <v/>
      </c>
      <c r="F3" t="str">
        <f>IF(E3="","",②選手情報入力!D12)</f>
        <v/>
      </c>
      <c r="G3" t="str">
        <f>IF(E3="","",ASC(②選手情報入力!E12))</f>
        <v/>
      </c>
      <c r="H3" t="str">
        <f t="shared" ref="H3:H66" si="1">IF(E3="","",F3)</f>
        <v/>
      </c>
      <c r="I3" t="str">
        <f t="shared" ref="I3:I66" si="2">IF(E3="","",AM3&amp;"　"&amp;AN3)</f>
        <v/>
      </c>
      <c r="J3" t="str">
        <f>IF(E3="","",IF(②選手情報入力!H12="","JPN",LEFT(②選手情報入力!H12,3)))</f>
        <v/>
      </c>
      <c r="K3" t="str">
        <f>IF(E3="","",IF(②選手情報入力!I12="男",1,2))</f>
        <v/>
      </c>
      <c r="L3" t="str">
        <f>IF(E3="","",IF(②選手情報入力!J12="","",②選手情報入力!J12))</f>
        <v/>
      </c>
      <c r="M3" t="str">
        <f>IF(E3="","",LEFT(②選手情報入力!K12,4))</f>
        <v/>
      </c>
      <c r="N3" t="str">
        <f>IF(E3="","",RIGHT(②選手情報入力!K12,4))</f>
        <v/>
      </c>
      <c r="O3" t="str">
        <f t="shared" ref="O3:O66" si="3">IF(E3="","","愛知")</f>
        <v/>
      </c>
      <c r="Q3" t="str">
        <f>IF(E3="","",IF(②選手情報入力!L12="","",IF(K3=1,VLOOKUP(②選手情報入力!L12,種目情報!$A$5:$B$167,2,FALSE),VLOOKUP(②選手情報入力!L12,種目情報!$E$5:$F$142,2,FALSE))))</f>
        <v/>
      </c>
      <c r="R3" t="str">
        <f>IF(E3="","",IF(②選手情報入力!M12="","",②選手情報入力!M12))</f>
        <v/>
      </c>
      <c r="S3" s="29"/>
      <c r="T3" t="str">
        <f>IF(E3="","",IF(②選手情報入力!L12="","",IF(K3=1,VLOOKUP(②選手情報入力!L12,種目情報!$A$5:$C$135,3,FALSE),VLOOKUP(②選手情報入力!L12,種目情報!$E$5:$G$135,3,FALSE))))</f>
        <v/>
      </c>
      <c r="U3" t="str">
        <f>IF(E3="","",IF(②選手情報入力!O12="","",IF(K3=1,VLOOKUP(②選手情報入力!O12,種目情報!$A$5:$B$151,2,FALSE),VLOOKUP(②選手情報入力!O12,種目情報!$E$5:$F$135,2,FALSE))))</f>
        <v/>
      </c>
      <c r="V3" t="str">
        <f>IF(E3="","",IF(②選手情報入力!P12="","",②選手情報入力!P12))</f>
        <v/>
      </c>
      <c r="W3" s="29" t="str">
        <f>IF(E3="","",IF(②選手情報入力!N12="","",1))</f>
        <v/>
      </c>
      <c r="X3" t="str">
        <f>IF(E3="","",IF(②選手情報入力!O12="","",IF(K3=1,VLOOKUP(②選手情報入力!O12,種目情報!$A$5:$C$135,3,FALSE),VLOOKUP(②選手情報入力!O12,種目情報!$E$5:$G$135,3,FALSE))))</f>
        <v/>
      </c>
      <c r="Y3" t="str">
        <f>IF(E3="","",IF(②選手情報入力!R12="","",IF(K3=1,VLOOKUP(②選手情報入力!R12,種目情報!$A$5:$B$151,2,FALSE),VLOOKUP(②選手情報入力!R12,種目情報!$E$5:$F$135,2,FALSE))))</f>
        <v/>
      </c>
      <c r="Z3" t="str">
        <f>IF(E3="","",IF(②選手情報入力!S12="","",②選手情報入力!S12))</f>
        <v/>
      </c>
      <c r="AA3" s="29" t="str">
        <f>IF(E3="","",IF(②選手情報入力!Q12="","",1))</f>
        <v/>
      </c>
      <c r="AB3" t="str">
        <f>IF(E3="","",IF(②選手情報入力!R12="","",IF(K3=1,VLOOKUP(②選手情報入力!R12,種目情報!$A$5:$C$135,3,FALSE),VLOOKUP(②選手情報入力!R12,種目情報!$E$5:$G$135,3,FALSE))))</f>
        <v/>
      </c>
      <c r="AC3" t="str">
        <f>IF(E3="","",IF(②選手情報入力!T12="","",IF(K3=1,種目情報!$J$4,種目情報!$J$6)))</f>
        <v/>
      </c>
      <c r="AD3" t="str">
        <f>IF(E3="","",IF(②選手情報入力!T12="","",IF(K3=1,IF(②選手情報入力!$U$7="","",②選手情報入力!$U$7),IF(②選手情報入力!$U$8="","",②選手情報入力!$U$8))))</f>
        <v/>
      </c>
      <c r="AE3" t="str">
        <f>IF(E3="","",IF(②選手情報入力!T12="","",IF(K3=1,IF(②選手情報入力!$T$7="",0,1),IF(②選手情報入力!$T$8="",0,1))))</f>
        <v/>
      </c>
      <c r="AF3" t="str">
        <f>IF(E3="","",IF(②選手情報入力!T12="","",2))</f>
        <v/>
      </c>
      <c r="AG3" t="str">
        <f>IF(E3="","",IF(②選手情報入力!V12="","",IF(K3=1,種目情報!$J$5,種目情報!$J$7)))</f>
        <v/>
      </c>
      <c r="AH3" t="str">
        <f>IF(E3="","",IF(②選手情報入力!V12="","",IF(K3=1,IF(②選手情報入力!$W$7="","",②選手情報入力!$W$7),IF(②選手情報入力!$W$8="","",②選手情報入力!$W$8))))</f>
        <v/>
      </c>
      <c r="AI3" t="str">
        <f>IF(E3="","",IF(②選手情報入力!V12="","",IF(K3=1,IF(②選手情報入力!$V$7="",0,1),IF(②選手情報入力!$V$8="",0,1))))</f>
        <v/>
      </c>
      <c r="AJ3" t="str">
        <f>IF(E3="","",IF(②選手情報入力!V12="","",2))</f>
        <v/>
      </c>
      <c r="AM3" t="str">
        <f>IF(②選手情報入力!F12="","",ASC(②選手情報入力!F12))</f>
        <v/>
      </c>
      <c r="AN3" t="str">
        <f>IF(②選手情報入力!F12="","",ASC(②選手情報入力!G12))</f>
        <v/>
      </c>
    </row>
    <row r="4" spans="1:40">
      <c r="A4" t="str">
        <f t="shared" si="0"/>
        <v/>
      </c>
      <c r="B4" t="str">
        <f>IF(E4="","",①団体情報入力!$C$5)</f>
        <v/>
      </c>
      <c r="D4" t="str">
        <f>IF(E4="","",IF(①団体情報入力!#REF!="","",①団体情報入力!#REF!))</f>
        <v/>
      </c>
      <c r="E4" t="str">
        <f>IF(②選手情報入力!C13="","",②選手情報入力!C13)</f>
        <v/>
      </c>
      <c r="F4" t="str">
        <f>IF(E4="","",②選手情報入力!D13)</f>
        <v/>
      </c>
      <c r="G4" t="str">
        <f>IF(E4="","",ASC(②選手情報入力!E13))</f>
        <v/>
      </c>
      <c r="H4" t="str">
        <f t="shared" si="1"/>
        <v/>
      </c>
      <c r="I4" t="str">
        <f t="shared" si="2"/>
        <v/>
      </c>
      <c r="J4" t="str">
        <f>IF(E4="","",IF(②選手情報入力!H13="","JPN",LEFT(②選手情報入力!H13,3)))</f>
        <v/>
      </c>
      <c r="K4" t="str">
        <f>IF(E4="","",IF(②選手情報入力!I13="男",1,2))</f>
        <v/>
      </c>
      <c r="L4" t="str">
        <f>IF(E4="","",IF(②選手情報入力!J13="","",②選手情報入力!J13))</f>
        <v/>
      </c>
      <c r="M4" t="str">
        <f>IF(E4="","",LEFT(②選手情報入力!K13,4))</f>
        <v/>
      </c>
      <c r="N4" t="str">
        <f>IF(E4="","",RIGHT(②選手情報入力!K13,4))</f>
        <v/>
      </c>
      <c r="O4" t="str">
        <f t="shared" si="3"/>
        <v/>
      </c>
      <c r="Q4" t="str">
        <f>IF(E4="","",IF(②選手情報入力!L13="","",IF(K4=1,VLOOKUP(②選手情報入力!L13,種目情報!$A$5:$B$167,2,FALSE),VLOOKUP(②選手情報入力!L13,種目情報!$E$5:$F$142,2,FALSE))))</f>
        <v/>
      </c>
      <c r="R4" t="str">
        <f>IF(E4="","",IF(②選手情報入力!M13="","",②選手情報入力!M13))</f>
        <v/>
      </c>
      <c r="S4" s="29"/>
      <c r="T4" t="str">
        <f>IF(E4="","",IF(②選手情報入力!L13="","",IF(K4=1,VLOOKUP(②選手情報入力!L13,種目情報!$A$5:$C$135,3,FALSE),VLOOKUP(②選手情報入力!L13,種目情報!$E$5:$G$135,3,FALSE))))</f>
        <v/>
      </c>
      <c r="U4" t="str">
        <f>IF(E4="","",IF(②選手情報入力!O13="","",IF(K4=1,VLOOKUP(②選手情報入力!O13,種目情報!$A$5:$B$151,2,FALSE),VLOOKUP(②選手情報入力!O13,種目情報!$E$5:$F$135,2,FALSE))))</f>
        <v/>
      </c>
      <c r="V4" t="str">
        <f>IF(E4="","",IF(②選手情報入力!P13="","",②選手情報入力!P13))</f>
        <v/>
      </c>
      <c r="W4" s="29" t="str">
        <f>IF(E4="","",IF(②選手情報入力!N13="","",1))</f>
        <v/>
      </c>
      <c r="X4" t="str">
        <f>IF(E4="","",IF(②選手情報入力!O13="","",IF(K4=1,VLOOKUP(②選手情報入力!O13,種目情報!$A$5:$C$135,3,FALSE),VLOOKUP(②選手情報入力!O13,種目情報!$E$5:$G$135,3,FALSE))))</f>
        <v/>
      </c>
      <c r="Y4" t="str">
        <f>IF(E4="","",IF(②選手情報入力!R13="","",IF(K4=1,VLOOKUP(②選手情報入力!R13,種目情報!$A$5:$B$151,2,FALSE),VLOOKUP(②選手情報入力!R13,種目情報!$E$5:$F$135,2,FALSE))))</f>
        <v/>
      </c>
      <c r="Z4" t="str">
        <f>IF(E4="","",IF(②選手情報入力!S13="","",②選手情報入力!S13))</f>
        <v/>
      </c>
      <c r="AA4" s="29" t="str">
        <f>IF(E4="","",IF(②選手情報入力!Q13="","",1))</f>
        <v/>
      </c>
      <c r="AB4" t="str">
        <f>IF(E4="","",IF(②選手情報入力!R13="","",IF(K4=1,VLOOKUP(②選手情報入力!R13,種目情報!$A$5:$C$135,3,FALSE),VLOOKUP(②選手情報入力!R13,種目情報!$E$5:$G$135,3,FALSE))))</f>
        <v/>
      </c>
      <c r="AC4" t="str">
        <f>IF(E4="","",IF(②選手情報入力!T13="","",IF(K4=1,種目情報!$J$4,種目情報!$J$6)))</f>
        <v/>
      </c>
      <c r="AD4" t="str">
        <f>IF(E4="","",IF(②選手情報入力!T13="","",IF(K4=1,IF(②選手情報入力!$U$7="","",②選手情報入力!$U$7),IF(②選手情報入力!$U$8="","",②選手情報入力!$U$8))))</f>
        <v/>
      </c>
      <c r="AE4" t="str">
        <f>IF(E4="","",IF(②選手情報入力!T13="","",IF(K4=1,IF(②選手情報入力!$T$7="",0,1),IF(②選手情報入力!$T$8="",0,1))))</f>
        <v/>
      </c>
      <c r="AF4" t="str">
        <f>IF(E4="","",IF(②選手情報入力!T13="","",2))</f>
        <v/>
      </c>
      <c r="AG4" t="str">
        <f>IF(E4="","",IF(②選手情報入力!V13="","",IF(K4=1,種目情報!$J$5,種目情報!$J$7)))</f>
        <v/>
      </c>
      <c r="AH4" t="str">
        <f>IF(E4="","",IF(②選手情報入力!V13="","",IF(K4=1,IF(②選手情報入力!$W$7="","",②選手情報入力!$W$7),IF(②選手情報入力!$W$8="","",②選手情報入力!$W$8))))</f>
        <v/>
      </c>
      <c r="AI4" t="str">
        <f>IF(E4="","",IF(②選手情報入力!V13="","",IF(K4=1,IF(②選手情報入力!$V$7="",0,1),IF(②選手情報入力!$V$8="",0,1))))</f>
        <v/>
      </c>
      <c r="AJ4" t="str">
        <f>IF(E4="","",IF(②選手情報入力!V13="","",2))</f>
        <v/>
      </c>
      <c r="AM4" t="str">
        <f>IF(②選手情報入力!F13="","",ASC(②選手情報入力!F13))</f>
        <v/>
      </c>
      <c r="AN4" t="str">
        <f>IF(②選手情報入力!F13="","",ASC(②選手情報入力!G13))</f>
        <v/>
      </c>
    </row>
    <row r="5" spans="1:40">
      <c r="A5" t="str">
        <f t="shared" si="0"/>
        <v/>
      </c>
      <c r="B5" t="str">
        <f>IF(E5="","",①団体情報入力!$C$5)</f>
        <v/>
      </c>
      <c r="D5" t="str">
        <f>IF(E5="","",IF(①団体情報入力!#REF!="","",①団体情報入力!#REF!))</f>
        <v/>
      </c>
      <c r="E5" t="str">
        <f>IF(②選手情報入力!C14="","",②選手情報入力!C14)</f>
        <v/>
      </c>
      <c r="F5" t="str">
        <f>IF(E5="","",②選手情報入力!D14)</f>
        <v/>
      </c>
      <c r="G5" t="str">
        <f>IF(E5="","",ASC(②選手情報入力!E14))</f>
        <v/>
      </c>
      <c r="H5" t="str">
        <f t="shared" si="1"/>
        <v/>
      </c>
      <c r="I5" t="str">
        <f t="shared" si="2"/>
        <v/>
      </c>
      <c r="J5" t="str">
        <f>IF(E5="","",IF(②選手情報入力!H14="","JPN",LEFT(②選手情報入力!H14,3)))</f>
        <v/>
      </c>
      <c r="K5" t="str">
        <f>IF(E5="","",IF(②選手情報入力!I14="男",1,2))</f>
        <v/>
      </c>
      <c r="L5" t="str">
        <f>IF(E5="","",IF(②選手情報入力!J14="","",②選手情報入力!J14))</f>
        <v/>
      </c>
      <c r="M5" t="str">
        <f>IF(E5="","",LEFT(②選手情報入力!K14,4))</f>
        <v/>
      </c>
      <c r="N5" t="str">
        <f>IF(E5="","",RIGHT(②選手情報入力!K14,4))</f>
        <v/>
      </c>
      <c r="O5" t="str">
        <f t="shared" si="3"/>
        <v/>
      </c>
      <c r="Q5" t="str">
        <f>IF(E5="","",IF(②選手情報入力!L14="","",IF(K5=1,VLOOKUP(②選手情報入力!L14,種目情報!$A$5:$B$167,2,FALSE),VLOOKUP(②選手情報入力!L14,種目情報!$E$5:$F$142,2,FALSE))))</f>
        <v/>
      </c>
      <c r="R5" t="str">
        <f>IF(E5="","",IF(②選手情報入力!M14="","",②選手情報入力!M14))</f>
        <v/>
      </c>
      <c r="S5" s="29"/>
      <c r="T5" t="str">
        <f>IF(E5="","",IF(②選手情報入力!L14="","",IF(K5=1,VLOOKUP(②選手情報入力!L14,種目情報!$A$5:$C$135,3,FALSE),VLOOKUP(②選手情報入力!L14,種目情報!$E$5:$G$135,3,FALSE))))</f>
        <v/>
      </c>
      <c r="U5" t="str">
        <f>IF(E5="","",IF(②選手情報入力!O14="","",IF(K5=1,VLOOKUP(②選手情報入力!O14,種目情報!$A$5:$B$151,2,FALSE),VLOOKUP(②選手情報入力!O14,種目情報!$E$5:$F$135,2,FALSE))))</f>
        <v/>
      </c>
      <c r="V5" t="str">
        <f>IF(E5="","",IF(②選手情報入力!P14="","",②選手情報入力!P14))</f>
        <v/>
      </c>
      <c r="W5" s="29" t="str">
        <f>IF(E5="","",IF(②選手情報入力!N14="","",1))</f>
        <v/>
      </c>
      <c r="X5" t="str">
        <f>IF(E5="","",IF(②選手情報入力!O14="","",IF(K5=1,VLOOKUP(②選手情報入力!O14,種目情報!$A$5:$C$135,3,FALSE),VLOOKUP(②選手情報入力!O14,種目情報!$E$5:$G$135,3,FALSE))))</f>
        <v/>
      </c>
      <c r="Y5" t="str">
        <f>IF(E5="","",IF(②選手情報入力!R14="","",IF(K5=1,VLOOKUP(②選手情報入力!R14,種目情報!$A$5:$B$151,2,FALSE),VLOOKUP(②選手情報入力!R14,種目情報!$E$5:$F$135,2,FALSE))))</f>
        <v/>
      </c>
      <c r="Z5" t="str">
        <f>IF(E5="","",IF(②選手情報入力!S14="","",②選手情報入力!S14))</f>
        <v/>
      </c>
      <c r="AA5" s="29" t="str">
        <f>IF(E5="","",IF(②選手情報入力!Q14="","",1))</f>
        <v/>
      </c>
      <c r="AB5" t="str">
        <f>IF(E5="","",IF(②選手情報入力!R14="","",IF(K5=1,VLOOKUP(②選手情報入力!R14,種目情報!$A$5:$C$135,3,FALSE),VLOOKUP(②選手情報入力!R14,種目情報!$E$5:$G$135,3,FALSE))))</f>
        <v/>
      </c>
      <c r="AC5" t="str">
        <f>IF(E5="","",IF(②選手情報入力!T14="","",IF(K5=1,種目情報!$J$4,種目情報!$J$6)))</f>
        <v/>
      </c>
      <c r="AD5" t="str">
        <f>IF(E5="","",IF(②選手情報入力!T14="","",IF(K5=1,IF(②選手情報入力!$U$7="","",②選手情報入力!$U$7),IF(②選手情報入力!$U$8="","",②選手情報入力!$U$8))))</f>
        <v/>
      </c>
      <c r="AE5" t="str">
        <f>IF(E5="","",IF(②選手情報入力!T14="","",IF(K5=1,IF(②選手情報入力!$T$7="",0,1),IF(②選手情報入力!$T$8="",0,1))))</f>
        <v/>
      </c>
      <c r="AF5" t="str">
        <f>IF(E5="","",IF(②選手情報入力!T14="","",2))</f>
        <v/>
      </c>
      <c r="AG5" t="str">
        <f>IF(E5="","",IF(②選手情報入力!V14="","",IF(K5=1,種目情報!$J$5,種目情報!$J$7)))</f>
        <v/>
      </c>
      <c r="AH5" t="str">
        <f>IF(E5="","",IF(②選手情報入力!V14="","",IF(K5=1,IF(②選手情報入力!$W$7="","",②選手情報入力!$W$7),IF(②選手情報入力!$W$8="","",②選手情報入力!$W$8))))</f>
        <v/>
      </c>
      <c r="AI5" t="str">
        <f>IF(E5="","",IF(②選手情報入力!V14="","",IF(K5=1,IF(②選手情報入力!$V$7="",0,1),IF(②選手情報入力!$V$8="",0,1))))</f>
        <v/>
      </c>
      <c r="AJ5" t="str">
        <f>IF(E5="","",IF(②選手情報入力!V14="","",2))</f>
        <v/>
      </c>
      <c r="AM5" t="str">
        <f>IF(②選手情報入力!F14="","",ASC(②選手情報入力!F14))</f>
        <v/>
      </c>
      <c r="AN5" t="str">
        <f>IF(②選手情報入力!F14="","",ASC(②選手情報入力!G14))</f>
        <v/>
      </c>
    </row>
    <row r="6" spans="1:40">
      <c r="A6" t="str">
        <f t="shared" si="0"/>
        <v/>
      </c>
      <c r="B6" t="str">
        <f>IF(E6="","",①団体情報入力!$C$5)</f>
        <v/>
      </c>
      <c r="D6" t="str">
        <f>IF(E6="","",IF(①団体情報入力!#REF!="","",①団体情報入力!#REF!))</f>
        <v/>
      </c>
      <c r="E6" t="str">
        <f>IF(②選手情報入力!C15="","",②選手情報入力!C15)</f>
        <v/>
      </c>
      <c r="F6" t="str">
        <f>IF(E6="","",②選手情報入力!D15)</f>
        <v/>
      </c>
      <c r="G6" t="str">
        <f>IF(E6="","",ASC(②選手情報入力!E15))</f>
        <v/>
      </c>
      <c r="H6" t="str">
        <f t="shared" si="1"/>
        <v/>
      </c>
      <c r="I6" t="str">
        <f t="shared" si="2"/>
        <v/>
      </c>
      <c r="J6" t="str">
        <f>IF(E6="","",IF(②選手情報入力!H15="","JPN",LEFT(②選手情報入力!H15,3)))</f>
        <v/>
      </c>
      <c r="K6" t="str">
        <f>IF(E6="","",IF(②選手情報入力!I15="男",1,2))</f>
        <v/>
      </c>
      <c r="L6" t="str">
        <f>IF(E6="","",IF(②選手情報入力!J15="","",②選手情報入力!J15))</f>
        <v/>
      </c>
      <c r="M6" t="str">
        <f>IF(E6="","",LEFT(②選手情報入力!K15,4))</f>
        <v/>
      </c>
      <c r="N6" t="str">
        <f>IF(E6="","",RIGHT(②選手情報入力!K15,4))</f>
        <v/>
      </c>
      <c r="O6" t="str">
        <f t="shared" si="3"/>
        <v/>
      </c>
      <c r="Q6" t="str">
        <f>IF(E6="","",IF(②選手情報入力!L15="","",IF(K6=1,VLOOKUP(②選手情報入力!L15,種目情報!$A$5:$B$167,2,FALSE),VLOOKUP(②選手情報入力!L15,種目情報!$E$5:$F$142,2,FALSE))))</f>
        <v/>
      </c>
      <c r="R6" t="str">
        <f>IF(E6="","",IF(②選手情報入力!M15="","",②選手情報入力!M15))</f>
        <v/>
      </c>
      <c r="S6" s="29"/>
      <c r="T6" t="str">
        <f>IF(E6="","",IF(②選手情報入力!L15="","",IF(K6=1,VLOOKUP(②選手情報入力!L15,種目情報!$A$5:$C$135,3,FALSE),VLOOKUP(②選手情報入力!L15,種目情報!$E$5:$G$135,3,FALSE))))</f>
        <v/>
      </c>
      <c r="U6" t="str">
        <f>IF(E6="","",IF(②選手情報入力!O15="","",IF(K6=1,VLOOKUP(②選手情報入力!O15,種目情報!$A$5:$B$151,2,FALSE),VLOOKUP(②選手情報入力!O15,種目情報!$E$5:$F$135,2,FALSE))))</f>
        <v/>
      </c>
      <c r="V6" t="str">
        <f>IF(E6="","",IF(②選手情報入力!P15="","",②選手情報入力!P15))</f>
        <v/>
      </c>
      <c r="W6" s="29" t="str">
        <f>IF(E6="","",IF(②選手情報入力!N15="","",1))</f>
        <v/>
      </c>
      <c r="X6" t="str">
        <f>IF(E6="","",IF(②選手情報入力!O15="","",IF(K6=1,VLOOKUP(②選手情報入力!O15,種目情報!$A$5:$C$135,3,FALSE),VLOOKUP(②選手情報入力!O15,種目情報!$E$5:$G$135,3,FALSE))))</f>
        <v/>
      </c>
      <c r="Y6" t="str">
        <f>IF(E6="","",IF(②選手情報入力!R15="","",IF(K6=1,VLOOKUP(②選手情報入力!R15,種目情報!$A$5:$B$151,2,FALSE),VLOOKUP(②選手情報入力!R15,種目情報!$E$5:$F$135,2,FALSE))))</f>
        <v/>
      </c>
      <c r="Z6" t="str">
        <f>IF(E6="","",IF(②選手情報入力!S15="","",②選手情報入力!S15))</f>
        <v/>
      </c>
      <c r="AA6" s="29" t="str">
        <f>IF(E6="","",IF(②選手情報入力!Q15="","",1))</f>
        <v/>
      </c>
      <c r="AB6" t="str">
        <f>IF(E6="","",IF(②選手情報入力!R15="","",IF(K6=1,VLOOKUP(②選手情報入力!R15,種目情報!$A$5:$C$135,3,FALSE),VLOOKUP(②選手情報入力!R15,種目情報!$E$5:$G$135,3,FALSE))))</f>
        <v/>
      </c>
      <c r="AC6" t="str">
        <f>IF(E6="","",IF(②選手情報入力!T15="","",IF(K6=1,種目情報!$J$4,種目情報!$J$6)))</f>
        <v/>
      </c>
      <c r="AD6" t="str">
        <f>IF(E6="","",IF(②選手情報入力!T15="","",IF(K6=1,IF(②選手情報入力!$U$7="","",②選手情報入力!$U$7),IF(②選手情報入力!$U$8="","",②選手情報入力!$U$8))))</f>
        <v/>
      </c>
      <c r="AE6" t="str">
        <f>IF(E6="","",IF(②選手情報入力!T15="","",IF(K6=1,IF(②選手情報入力!$T$7="",0,1),IF(②選手情報入力!$T$8="",0,1))))</f>
        <v/>
      </c>
      <c r="AF6" t="str">
        <f>IF(E6="","",IF(②選手情報入力!T15="","",2))</f>
        <v/>
      </c>
      <c r="AG6" t="str">
        <f>IF(E6="","",IF(②選手情報入力!V15="","",IF(K6=1,種目情報!$J$5,種目情報!$J$7)))</f>
        <v/>
      </c>
      <c r="AH6" t="str">
        <f>IF(E6="","",IF(②選手情報入力!V15="","",IF(K6=1,IF(②選手情報入力!$W$7="","",②選手情報入力!$W$7),IF(②選手情報入力!$W$8="","",②選手情報入力!$W$8))))</f>
        <v/>
      </c>
      <c r="AI6" t="str">
        <f>IF(E6="","",IF(②選手情報入力!V15="","",IF(K6=1,IF(②選手情報入力!$V$7="",0,1),IF(②選手情報入力!$V$8="",0,1))))</f>
        <v/>
      </c>
      <c r="AJ6" t="str">
        <f>IF(E6="","",IF(②選手情報入力!V15="","",2))</f>
        <v/>
      </c>
      <c r="AM6" t="str">
        <f>IF(②選手情報入力!F15="","",ASC(②選手情報入力!F15))</f>
        <v/>
      </c>
      <c r="AN6" t="str">
        <f>IF(②選手情報入力!F15="","",ASC(②選手情報入力!G15))</f>
        <v/>
      </c>
    </row>
    <row r="7" spans="1:40">
      <c r="A7" t="str">
        <f t="shared" si="0"/>
        <v/>
      </c>
      <c r="B7" t="str">
        <f>IF(E7="","",①団体情報入力!$C$5)</f>
        <v/>
      </c>
      <c r="D7" t="str">
        <f>IF(E7="","",IF(①団体情報入力!C12="","",①団体情報入力!C12))</f>
        <v/>
      </c>
      <c r="E7" t="str">
        <f>IF(②選手情報入力!C16="","",②選手情報入力!C16)</f>
        <v/>
      </c>
      <c r="F7" t="str">
        <f>IF(E7="","",②選手情報入力!D16)</f>
        <v/>
      </c>
      <c r="G7" t="str">
        <f>IF(E7="","",ASC(②選手情報入力!E16))</f>
        <v/>
      </c>
      <c r="H7" t="str">
        <f t="shared" si="1"/>
        <v/>
      </c>
      <c r="I7" t="str">
        <f t="shared" si="2"/>
        <v/>
      </c>
      <c r="J7" t="str">
        <f>IF(E7="","",IF(②選手情報入力!H16="","JPN",LEFT(②選手情報入力!H16,3)))</f>
        <v/>
      </c>
      <c r="K7" t="str">
        <f>IF(E7="","",IF(②選手情報入力!I16="男",1,2))</f>
        <v/>
      </c>
      <c r="L7" t="str">
        <f>IF(E7="","",IF(②選手情報入力!J16="","",②選手情報入力!J16))</f>
        <v/>
      </c>
      <c r="M7" t="str">
        <f>IF(E7="","",LEFT(②選手情報入力!K16,4))</f>
        <v/>
      </c>
      <c r="N7" t="str">
        <f>IF(E7="","",RIGHT(②選手情報入力!K16,4))</f>
        <v/>
      </c>
      <c r="O7" t="str">
        <f t="shared" si="3"/>
        <v/>
      </c>
      <c r="Q7" t="str">
        <f>IF(E7="","",IF(②選手情報入力!L16="","",IF(K7=1,VLOOKUP(②選手情報入力!L16,種目情報!$A$5:$B$167,2,FALSE),VLOOKUP(②選手情報入力!L16,種目情報!$E$5:$F$142,2,FALSE))))</f>
        <v/>
      </c>
      <c r="R7" t="str">
        <f>IF(E7="","",IF(②選手情報入力!M16="","",②選手情報入力!M16))</f>
        <v/>
      </c>
      <c r="S7" s="29"/>
      <c r="T7" t="str">
        <f>IF(E7="","",IF(②選手情報入力!L16="","",IF(K7=1,VLOOKUP(②選手情報入力!L16,種目情報!$A$5:$C$135,3,FALSE),VLOOKUP(②選手情報入力!L16,種目情報!$E$5:$G$135,3,FALSE))))</f>
        <v/>
      </c>
      <c r="U7" t="str">
        <f>IF(E7="","",IF(②選手情報入力!O16="","",IF(K7=1,VLOOKUP(②選手情報入力!O16,種目情報!$A$5:$B$151,2,FALSE),VLOOKUP(②選手情報入力!O16,種目情報!$E$5:$F$135,2,FALSE))))</f>
        <v/>
      </c>
      <c r="V7" t="str">
        <f>IF(E7="","",IF(②選手情報入力!P16="","",②選手情報入力!P16))</f>
        <v/>
      </c>
      <c r="W7" s="29" t="str">
        <f>IF(E7="","",IF(②選手情報入力!N16="","",1))</f>
        <v/>
      </c>
      <c r="X7" t="str">
        <f>IF(E7="","",IF(②選手情報入力!O16="","",IF(K7=1,VLOOKUP(②選手情報入力!O16,種目情報!$A$5:$C$135,3,FALSE),VLOOKUP(②選手情報入力!O16,種目情報!$E$5:$G$135,3,FALSE))))</f>
        <v/>
      </c>
      <c r="Y7" t="str">
        <f>IF(E7="","",IF(②選手情報入力!R16="","",IF(K7=1,VLOOKUP(②選手情報入力!R16,種目情報!$A$5:$B$151,2,FALSE),VLOOKUP(②選手情報入力!R16,種目情報!$E$5:$F$135,2,FALSE))))</f>
        <v/>
      </c>
      <c r="Z7" t="str">
        <f>IF(E7="","",IF(②選手情報入力!S16="","",②選手情報入力!S16))</f>
        <v/>
      </c>
      <c r="AA7" s="29" t="str">
        <f>IF(E7="","",IF(②選手情報入力!Q16="","",1))</f>
        <v/>
      </c>
      <c r="AB7" t="str">
        <f>IF(E7="","",IF(②選手情報入力!R16="","",IF(K7=1,VLOOKUP(②選手情報入力!R16,種目情報!$A$5:$C$135,3,FALSE),VLOOKUP(②選手情報入力!R16,種目情報!$E$5:$G$135,3,FALSE))))</f>
        <v/>
      </c>
      <c r="AC7" t="str">
        <f>IF(E7="","",IF(②選手情報入力!T16="","",IF(K7=1,種目情報!$J$4,種目情報!$J$6)))</f>
        <v/>
      </c>
      <c r="AD7" t="str">
        <f>IF(E7="","",IF(②選手情報入力!T16="","",IF(K7=1,IF(②選手情報入力!$U$7="","",②選手情報入力!$U$7),IF(②選手情報入力!$U$8="","",②選手情報入力!$U$8))))</f>
        <v/>
      </c>
      <c r="AE7" t="str">
        <f>IF(E7="","",IF(②選手情報入力!T16="","",IF(K7=1,IF(②選手情報入力!$T$7="",0,1),IF(②選手情報入力!$T$8="",0,1))))</f>
        <v/>
      </c>
      <c r="AF7" t="str">
        <f>IF(E7="","",IF(②選手情報入力!T16="","",2))</f>
        <v/>
      </c>
      <c r="AG7" t="str">
        <f>IF(E7="","",IF(②選手情報入力!V16="","",IF(K7=1,種目情報!$J$5,種目情報!$J$7)))</f>
        <v/>
      </c>
      <c r="AH7" t="str">
        <f>IF(E7="","",IF(②選手情報入力!V16="","",IF(K7=1,IF(②選手情報入力!$W$7="","",②選手情報入力!$W$7),IF(②選手情報入力!$W$8="","",②選手情報入力!$W$8))))</f>
        <v/>
      </c>
      <c r="AI7" t="str">
        <f>IF(E7="","",IF(②選手情報入力!V16="","",IF(K7=1,IF(②選手情報入力!$V$7="",0,1),IF(②選手情報入力!$V$8="",0,1))))</f>
        <v/>
      </c>
      <c r="AJ7" t="str">
        <f>IF(E7="","",IF(②選手情報入力!V16="","",2))</f>
        <v/>
      </c>
      <c r="AM7" t="str">
        <f>IF(②選手情報入力!F16="","",ASC(②選手情報入力!F16))</f>
        <v/>
      </c>
      <c r="AN7" t="str">
        <f>IF(②選手情報入力!F16="","",ASC(②選手情報入力!G16))</f>
        <v/>
      </c>
    </row>
    <row r="8" spans="1:40">
      <c r="A8" t="str">
        <f t="shared" si="0"/>
        <v/>
      </c>
      <c r="B8" t="str">
        <f>IF(E8="","",①団体情報入力!$C$5)</f>
        <v/>
      </c>
      <c r="D8" t="str">
        <f>IF(E8="","",IF(①団体情報入力!C13="","",①団体情報入力!C13))</f>
        <v/>
      </c>
      <c r="E8" t="str">
        <f>IF(②選手情報入力!C17="","",②選手情報入力!C17)</f>
        <v/>
      </c>
      <c r="F8" t="str">
        <f>IF(E8="","",②選手情報入力!D17)</f>
        <v/>
      </c>
      <c r="G8" t="str">
        <f>IF(E8="","",ASC(②選手情報入力!E17))</f>
        <v/>
      </c>
      <c r="H8" t="str">
        <f t="shared" si="1"/>
        <v/>
      </c>
      <c r="I8" t="str">
        <f t="shared" si="2"/>
        <v/>
      </c>
      <c r="J8" t="str">
        <f>IF(E8="","",IF(②選手情報入力!H17="","JPN",LEFT(②選手情報入力!H17,3)))</f>
        <v/>
      </c>
      <c r="K8" t="str">
        <f>IF(E8="","",IF(②選手情報入力!I17="男",1,2))</f>
        <v/>
      </c>
      <c r="L8" t="str">
        <f>IF(E8="","",IF(②選手情報入力!J17="","",②選手情報入力!J17))</f>
        <v/>
      </c>
      <c r="M8" t="str">
        <f>IF(E8="","",LEFT(②選手情報入力!K17,4))</f>
        <v/>
      </c>
      <c r="N8" t="str">
        <f>IF(E8="","",RIGHT(②選手情報入力!K17,4))</f>
        <v/>
      </c>
      <c r="O8" t="str">
        <f t="shared" si="3"/>
        <v/>
      </c>
      <c r="Q8" t="str">
        <f>IF(E8="","",IF(②選手情報入力!L17="","",IF(K8=1,VLOOKUP(②選手情報入力!L17,種目情報!$A$5:$B$167,2,FALSE),VLOOKUP(②選手情報入力!L17,種目情報!$E$5:$F$142,2,FALSE))))</f>
        <v/>
      </c>
      <c r="R8" t="str">
        <f>IF(E8="","",IF(②選手情報入力!M17="","",②選手情報入力!M17))</f>
        <v/>
      </c>
      <c r="S8" s="29"/>
      <c r="T8" t="str">
        <f>IF(E8="","",IF(②選手情報入力!L17="","",IF(K8=1,VLOOKUP(②選手情報入力!L17,種目情報!$A$5:$C$135,3,FALSE),VLOOKUP(②選手情報入力!L17,種目情報!$E$5:$G$135,3,FALSE))))</f>
        <v/>
      </c>
      <c r="U8" t="str">
        <f>IF(E8="","",IF(②選手情報入力!O17="","",IF(K8=1,VLOOKUP(②選手情報入力!O17,種目情報!$A$5:$B$151,2,FALSE),VLOOKUP(②選手情報入力!O17,種目情報!$E$5:$F$135,2,FALSE))))</f>
        <v/>
      </c>
      <c r="V8" t="str">
        <f>IF(E8="","",IF(②選手情報入力!P17="","",②選手情報入力!P17))</f>
        <v/>
      </c>
      <c r="W8" s="29" t="str">
        <f>IF(E8="","",IF(②選手情報入力!N17="","",1))</f>
        <v/>
      </c>
      <c r="X8" t="str">
        <f>IF(E8="","",IF(②選手情報入力!O17="","",IF(K8=1,VLOOKUP(②選手情報入力!O17,種目情報!$A$5:$C$135,3,FALSE),VLOOKUP(②選手情報入力!O17,種目情報!$E$5:$G$135,3,FALSE))))</f>
        <v/>
      </c>
      <c r="Y8" t="str">
        <f>IF(E8="","",IF(②選手情報入力!R17="","",IF(K8=1,VLOOKUP(②選手情報入力!R17,種目情報!$A$5:$B$151,2,FALSE),VLOOKUP(②選手情報入力!R17,種目情報!$E$5:$F$135,2,FALSE))))</f>
        <v/>
      </c>
      <c r="Z8" t="str">
        <f>IF(E8="","",IF(②選手情報入力!S17="","",②選手情報入力!S17))</f>
        <v/>
      </c>
      <c r="AA8" s="29" t="str">
        <f>IF(E8="","",IF(②選手情報入力!Q17="","",1))</f>
        <v/>
      </c>
      <c r="AB8" t="str">
        <f>IF(E8="","",IF(②選手情報入力!R17="","",IF(K8=1,VLOOKUP(②選手情報入力!R17,種目情報!$A$5:$C$135,3,FALSE),VLOOKUP(②選手情報入力!R17,種目情報!$E$5:$G$135,3,FALSE))))</f>
        <v/>
      </c>
      <c r="AC8" t="str">
        <f>IF(E8="","",IF(②選手情報入力!T17="","",IF(K8=1,種目情報!$J$4,種目情報!$J$6)))</f>
        <v/>
      </c>
      <c r="AD8" t="str">
        <f>IF(E8="","",IF(②選手情報入力!T17="","",IF(K8=1,IF(②選手情報入力!$U$7="","",②選手情報入力!$U$7),IF(②選手情報入力!$U$8="","",②選手情報入力!$U$8))))</f>
        <v/>
      </c>
      <c r="AE8" t="str">
        <f>IF(E8="","",IF(②選手情報入力!T17="","",IF(K8=1,IF(②選手情報入力!$T$7="",0,1),IF(②選手情報入力!$T$8="",0,1))))</f>
        <v/>
      </c>
      <c r="AF8" t="str">
        <f>IF(E8="","",IF(②選手情報入力!T17="","",2))</f>
        <v/>
      </c>
      <c r="AG8" t="str">
        <f>IF(E8="","",IF(②選手情報入力!V17="","",IF(K8=1,種目情報!$J$5,種目情報!$J$7)))</f>
        <v/>
      </c>
      <c r="AH8" t="str">
        <f>IF(E8="","",IF(②選手情報入力!V17="","",IF(K8=1,IF(②選手情報入力!$W$7="","",②選手情報入力!$W$7),IF(②選手情報入力!$W$8="","",②選手情報入力!$W$8))))</f>
        <v/>
      </c>
      <c r="AI8" t="str">
        <f>IF(E8="","",IF(②選手情報入力!V17="","",IF(K8=1,IF(②選手情報入力!$V$7="",0,1),IF(②選手情報入力!$V$8="",0,1))))</f>
        <v/>
      </c>
      <c r="AJ8" t="str">
        <f>IF(E8="","",IF(②選手情報入力!V17="","",2))</f>
        <v/>
      </c>
      <c r="AM8" t="str">
        <f>IF(②選手情報入力!F17="","",ASC(②選手情報入力!F17))</f>
        <v/>
      </c>
      <c r="AN8" t="str">
        <f>IF(②選手情報入力!F17="","",ASC(②選手情報入力!G17))</f>
        <v/>
      </c>
    </row>
    <row r="9" spans="1:40">
      <c r="A9" t="str">
        <f t="shared" si="0"/>
        <v/>
      </c>
      <c r="B9" t="str">
        <f>IF(E9="","",①団体情報入力!$C$5)</f>
        <v/>
      </c>
      <c r="D9" t="str">
        <f>IF(E9="","",IF(①団体情報入力!C14="","",①団体情報入力!C14))</f>
        <v/>
      </c>
      <c r="E9" t="str">
        <f>IF(②選手情報入力!C18="","",②選手情報入力!C18)</f>
        <v/>
      </c>
      <c r="F9" t="str">
        <f>IF(E9="","",②選手情報入力!D18)</f>
        <v/>
      </c>
      <c r="G9" t="str">
        <f>IF(E9="","",ASC(②選手情報入力!E18))</f>
        <v/>
      </c>
      <c r="H9" t="str">
        <f t="shared" si="1"/>
        <v/>
      </c>
      <c r="I9" t="str">
        <f t="shared" si="2"/>
        <v/>
      </c>
      <c r="J9" t="str">
        <f>IF(E9="","",IF(②選手情報入力!H18="","JPN",LEFT(②選手情報入力!H18,3)))</f>
        <v/>
      </c>
      <c r="K9" t="str">
        <f>IF(E9="","",IF(②選手情報入力!I18="男",1,2))</f>
        <v/>
      </c>
      <c r="L9" t="str">
        <f>IF(E9="","",IF(②選手情報入力!J18="","",②選手情報入力!J18))</f>
        <v/>
      </c>
      <c r="M9" t="str">
        <f>IF(E9="","",LEFT(②選手情報入力!K18,4))</f>
        <v/>
      </c>
      <c r="N9" t="str">
        <f>IF(E9="","",RIGHT(②選手情報入力!K18,4))</f>
        <v/>
      </c>
      <c r="O9" t="str">
        <f t="shared" si="3"/>
        <v/>
      </c>
      <c r="Q9" t="str">
        <f>IF(E9="","",IF(②選手情報入力!L18="","",IF(K9=1,VLOOKUP(②選手情報入力!L18,種目情報!$A$5:$B$167,2,FALSE),VLOOKUP(②選手情報入力!L18,種目情報!$E$5:$F$142,2,FALSE))))</f>
        <v/>
      </c>
      <c r="R9" t="str">
        <f>IF(E9="","",IF(②選手情報入力!M18="","",②選手情報入力!M18))</f>
        <v/>
      </c>
      <c r="S9" s="29"/>
      <c r="T9" t="str">
        <f>IF(E9="","",IF(②選手情報入力!L18="","",IF(K9=1,VLOOKUP(②選手情報入力!L18,種目情報!$A$5:$C$135,3,FALSE),VLOOKUP(②選手情報入力!L18,種目情報!$E$5:$G$135,3,FALSE))))</f>
        <v/>
      </c>
      <c r="U9" t="str">
        <f>IF(E9="","",IF(②選手情報入力!O18="","",IF(K9=1,VLOOKUP(②選手情報入力!O18,種目情報!$A$5:$B$151,2,FALSE),VLOOKUP(②選手情報入力!O18,種目情報!$E$5:$F$135,2,FALSE))))</f>
        <v/>
      </c>
      <c r="V9" t="str">
        <f>IF(E9="","",IF(②選手情報入力!P18="","",②選手情報入力!P18))</f>
        <v/>
      </c>
      <c r="W9" s="29" t="str">
        <f>IF(E9="","",IF(②選手情報入力!N18="","",1))</f>
        <v/>
      </c>
      <c r="X9" t="str">
        <f>IF(E9="","",IF(②選手情報入力!O18="","",IF(K9=1,VLOOKUP(②選手情報入力!O18,種目情報!$A$5:$C$135,3,FALSE),VLOOKUP(②選手情報入力!O18,種目情報!$E$5:$G$135,3,FALSE))))</f>
        <v/>
      </c>
      <c r="Y9" t="str">
        <f>IF(E9="","",IF(②選手情報入力!R18="","",IF(K9=1,VLOOKUP(②選手情報入力!R18,種目情報!$A$5:$B$151,2,FALSE),VLOOKUP(②選手情報入力!R18,種目情報!$E$5:$F$135,2,FALSE))))</f>
        <v/>
      </c>
      <c r="Z9" t="str">
        <f>IF(E9="","",IF(②選手情報入力!S18="","",②選手情報入力!S18))</f>
        <v/>
      </c>
      <c r="AA9" s="29" t="str">
        <f>IF(E9="","",IF(②選手情報入力!Q18="","",1))</f>
        <v/>
      </c>
      <c r="AB9" t="str">
        <f>IF(E9="","",IF(②選手情報入力!R18="","",IF(K9=1,VLOOKUP(②選手情報入力!R18,種目情報!$A$5:$C$135,3,FALSE),VLOOKUP(②選手情報入力!R18,種目情報!$E$5:$G$135,3,FALSE))))</f>
        <v/>
      </c>
      <c r="AC9" t="str">
        <f>IF(E9="","",IF(②選手情報入力!T18="","",IF(K9=1,種目情報!$J$4,種目情報!$J$6)))</f>
        <v/>
      </c>
      <c r="AD9" t="str">
        <f>IF(E9="","",IF(②選手情報入力!T18="","",IF(K9=1,IF(②選手情報入力!$U$7="","",②選手情報入力!$U$7),IF(②選手情報入力!$U$8="","",②選手情報入力!$U$8))))</f>
        <v/>
      </c>
      <c r="AE9" t="str">
        <f>IF(E9="","",IF(②選手情報入力!T18="","",IF(K9=1,IF(②選手情報入力!$T$7="",0,1),IF(②選手情報入力!$T$8="",0,1))))</f>
        <v/>
      </c>
      <c r="AF9" t="str">
        <f>IF(E9="","",IF(②選手情報入力!T18="","",2))</f>
        <v/>
      </c>
      <c r="AG9" t="str">
        <f>IF(E9="","",IF(②選手情報入力!V18="","",IF(K9=1,種目情報!$J$5,種目情報!$J$7)))</f>
        <v/>
      </c>
      <c r="AH9" t="str">
        <f>IF(E9="","",IF(②選手情報入力!V18="","",IF(K9=1,IF(②選手情報入力!$W$7="","",②選手情報入力!$W$7),IF(②選手情報入力!$W$8="","",②選手情報入力!$W$8))))</f>
        <v/>
      </c>
      <c r="AI9" t="str">
        <f>IF(E9="","",IF(②選手情報入力!V18="","",IF(K9=1,IF(②選手情報入力!$V$7="",0,1),IF(②選手情報入力!$V$8="",0,1))))</f>
        <v/>
      </c>
      <c r="AJ9" t="str">
        <f>IF(E9="","",IF(②選手情報入力!V18="","",2))</f>
        <v/>
      </c>
      <c r="AM9" t="str">
        <f>IF(②選手情報入力!F18="","",ASC(②選手情報入力!F18))</f>
        <v/>
      </c>
      <c r="AN9" t="str">
        <f>IF(②選手情報入力!F18="","",ASC(②選手情報入力!G18))</f>
        <v/>
      </c>
    </row>
    <row r="10" spans="1:40">
      <c r="A10" t="str">
        <f t="shared" si="0"/>
        <v/>
      </c>
      <c r="B10" t="str">
        <f>IF(E10="","",①団体情報入力!$C$5)</f>
        <v/>
      </c>
      <c r="D10" t="str">
        <f>IF(E10="","",IF(①団体情報入力!C15="","",①団体情報入力!C15))</f>
        <v/>
      </c>
      <c r="E10" t="str">
        <f>IF(②選手情報入力!C19="","",②選手情報入力!C19)</f>
        <v/>
      </c>
      <c r="F10" t="str">
        <f>IF(E10="","",②選手情報入力!D19)</f>
        <v/>
      </c>
      <c r="G10" t="str">
        <f>IF(E10="","",ASC(②選手情報入力!E19))</f>
        <v/>
      </c>
      <c r="H10" t="str">
        <f t="shared" si="1"/>
        <v/>
      </c>
      <c r="I10" t="str">
        <f t="shared" si="2"/>
        <v/>
      </c>
      <c r="J10" t="str">
        <f>IF(E10="","",IF(②選手情報入力!H19="","JPN",LEFT(②選手情報入力!H19,3)))</f>
        <v/>
      </c>
      <c r="K10" t="str">
        <f>IF(E10="","",IF(②選手情報入力!I19="男",1,2))</f>
        <v/>
      </c>
      <c r="L10" t="str">
        <f>IF(E10="","",IF(②選手情報入力!J19="","",②選手情報入力!J19))</f>
        <v/>
      </c>
      <c r="M10" t="str">
        <f>IF(E10="","",LEFT(②選手情報入力!K19,4))</f>
        <v/>
      </c>
      <c r="N10" t="str">
        <f>IF(E10="","",RIGHT(②選手情報入力!K19,4))</f>
        <v/>
      </c>
      <c r="O10" t="str">
        <f t="shared" si="3"/>
        <v/>
      </c>
      <c r="Q10" t="str">
        <f>IF(E10="","",IF(②選手情報入力!L19="","",IF(K10=1,VLOOKUP(②選手情報入力!L19,種目情報!$A$5:$B$167,2,FALSE),VLOOKUP(②選手情報入力!L19,種目情報!$E$5:$F$142,2,FALSE))))</f>
        <v/>
      </c>
      <c r="R10" t="str">
        <f>IF(E10="","",IF(②選手情報入力!M19="","",②選手情報入力!M19))</f>
        <v/>
      </c>
      <c r="S10" s="29"/>
      <c r="T10" t="str">
        <f>IF(E10="","",IF(②選手情報入力!L19="","",IF(K10=1,VLOOKUP(②選手情報入力!L19,種目情報!$A$5:$C$135,3,FALSE),VLOOKUP(②選手情報入力!L19,種目情報!$E$5:$G$135,3,FALSE))))</f>
        <v/>
      </c>
      <c r="U10" t="str">
        <f>IF(E10="","",IF(②選手情報入力!O19="","",IF(K10=1,VLOOKUP(②選手情報入力!O19,種目情報!$A$5:$B$151,2,FALSE),VLOOKUP(②選手情報入力!O19,種目情報!$E$5:$F$135,2,FALSE))))</f>
        <v/>
      </c>
      <c r="V10" t="str">
        <f>IF(E10="","",IF(②選手情報入力!P19="","",②選手情報入力!P19))</f>
        <v/>
      </c>
      <c r="W10" s="29" t="str">
        <f>IF(E10="","",IF(②選手情報入力!N19="","",1))</f>
        <v/>
      </c>
      <c r="X10" t="str">
        <f>IF(E10="","",IF(②選手情報入力!O19="","",IF(K10=1,VLOOKUP(②選手情報入力!O19,種目情報!$A$5:$C$135,3,FALSE),VLOOKUP(②選手情報入力!O19,種目情報!$E$5:$G$135,3,FALSE))))</f>
        <v/>
      </c>
      <c r="Y10" t="str">
        <f>IF(E10="","",IF(②選手情報入力!R19="","",IF(K10=1,VLOOKUP(②選手情報入力!R19,種目情報!$A$5:$B$151,2,FALSE),VLOOKUP(②選手情報入力!R19,種目情報!$E$5:$F$135,2,FALSE))))</f>
        <v/>
      </c>
      <c r="Z10" t="str">
        <f>IF(E10="","",IF(②選手情報入力!S19="","",②選手情報入力!S19))</f>
        <v/>
      </c>
      <c r="AA10" s="29" t="str">
        <f>IF(E10="","",IF(②選手情報入力!Q19="","",1))</f>
        <v/>
      </c>
      <c r="AB10" t="str">
        <f>IF(E10="","",IF(②選手情報入力!R19="","",IF(K10=1,VLOOKUP(②選手情報入力!R19,種目情報!$A$5:$C$135,3,FALSE),VLOOKUP(②選手情報入力!R19,種目情報!$E$5:$G$135,3,FALSE))))</f>
        <v/>
      </c>
      <c r="AC10" t="str">
        <f>IF(E10="","",IF(②選手情報入力!T19="","",IF(K10=1,種目情報!$J$4,種目情報!$J$6)))</f>
        <v/>
      </c>
      <c r="AD10" t="str">
        <f>IF(E10="","",IF(②選手情報入力!T19="","",IF(K10=1,IF(②選手情報入力!$U$7="","",②選手情報入力!$U$7),IF(②選手情報入力!$U$8="","",②選手情報入力!$U$8))))</f>
        <v/>
      </c>
      <c r="AE10" t="str">
        <f>IF(E10="","",IF(②選手情報入力!T19="","",IF(K10=1,IF(②選手情報入力!$T$7="",0,1),IF(②選手情報入力!$T$8="",0,1))))</f>
        <v/>
      </c>
      <c r="AF10" t="str">
        <f>IF(E10="","",IF(②選手情報入力!T19="","",2))</f>
        <v/>
      </c>
      <c r="AG10" t="str">
        <f>IF(E10="","",IF(②選手情報入力!V19="","",IF(K10=1,種目情報!$J$5,種目情報!$J$7)))</f>
        <v/>
      </c>
      <c r="AH10" t="str">
        <f>IF(E10="","",IF(②選手情報入力!V19="","",IF(K10=1,IF(②選手情報入力!$W$7="","",②選手情報入力!$W$7),IF(②選手情報入力!$W$8="","",②選手情報入力!$W$8))))</f>
        <v/>
      </c>
      <c r="AI10" t="str">
        <f>IF(E10="","",IF(②選手情報入力!V19="","",IF(K10=1,IF(②選手情報入力!$V$7="",0,1),IF(②選手情報入力!$V$8="",0,1))))</f>
        <v/>
      </c>
      <c r="AJ10" t="str">
        <f>IF(E10="","",IF(②選手情報入力!V19="","",2))</f>
        <v/>
      </c>
      <c r="AM10" t="str">
        <f>IF(②選手情報入力!F19="","",ASC(②選手情報入力!F19))</f>
        <v/>
      </c>
      <c r="AN10" t="str">
        <f>IF(②選手情報入力!F19="","",ASC(②選手情報入力!G19))</f>
        <v/>
      </c>
    </row>
    <row r="11" spans="1:40">
      <c r="A11" t="str">
        <f t="shared" si="0"/>
        <v/>
      </c>
      <c r="B11" t="str">
        <f>IF(E11="","",①団体情報入力!$C$5)</f>
        <v/>
      </c>
      <c r="D11" t="str">
        <f>IF(E11="","",IF(①団体情報入力!C16="","",①団体情報入力!C16))</f>
        <v/>
      </c>
      <c r="E11" t="str">
        <f>IF(②選手情報入力!C20="","",②選手情報入力!C20)</f>
        <v/>
      </c>
      <c r="F11" t="str">
        <f>IF(E11="","",②選手情報入力!D20)</f>
        <v/>
      </c>
      <c r="G11" t="str">
        <f>IF(E11="","",ASC(②選手情報入力!E20))</f>
        <v/>
      </c>
      <c r="H11" t="str">
        <f t="shared" si="1"/>
        <v/>
      </c>
      <c r="I11" t="str">
        <f t="shared" si="2"/>
        <v/>
      </c>
      <c r="J11" t="str">
        <f>IF(E11="","",IF(②選手情報入力!H20="","JPN",LEFT(②選手情報入力!H20,3)))</f>
        <v/>
      </c>
      <c r="K11" t="str">
        <f>IF(E11="","",IF(②選手情報入力!I20="男",1,2))</f>
        <v/>
      </c>
      <c r="L11" t="str">
        <f>IF(E11="","",IF(②選手情報入力!J20="","",②選手情報入力!J20))</f>
        <v/>
      </c>
      <c r="M11" t="str">
        <f>IF(E11="","",LEFT(②選手情報入力!K20,4))</f>
        <v/>
      </c>
      <c r="N11" t="str">
        <f>IF(E11="","",RIGHT(②選手情報入力!K20,4))</f>
        <v/>
      </c>
      <c r="O11" t="str">
        <f t="shared" si="3"/>
        <v/>
      </c>
      <c r="Q11" t="str">
        <f>IF(E11="","",IF(②選手情報入力!L20="","",IF(K11=1,VLOOKUP(②選手情報入力!L20,種目情報!$A$5:$B$167,2,FALSE),VLOOKUP(②選手情報入力!L20,種目情報!$E$5:$F$142,2,FALSE))))</f>
        <v/>
      </c>
      <c r="R11" t="str">
        <f>IF(E11="","",IF(②選手情報入力!M20="","",②選手情報入力!M20))</f>
        <v/>
      </c>
      <c r="S11" s="29"/>
      <c r="T11" t="str">
        <f>IF(E11="","",IF(②選手情報入力!L20="","",IF(K11=1,VLOOKUP(②選手情報入力!L20,種目情報!$A$5:$C$135,3,FALSE),VLOOKUP(②選手情報入力!L20,種目情報!$E$5:$G$135,3,FALSE))))</f>
        <v/>
      </c>
      <c r="U11" t="str">
        <f>IF(E11="","",IF(②選手情報入力!O20="","",IF(K11=1,VLOOKUP(②選手情報入力!O20,種目情報!$A$5:$B$151,2,FALSE),VLOOKUP(②選手情報入力!O20,種目情報!$E$5:$F$135,2,FALSE))))</f>
        <v/>
      </c>
      <c r="V11" t="str">
        <f>IF(E11="","",IF(②選手情報入力!P20="","",②選手情報入力!P20))</f>
        <v/>
      </c>
      <c r="W11" s="29" t="str">
        <f>IF(E11="","",IF(②選手情報入力!N20="","",1))</f>
        <v/>
      </c>
      <c r="X11" t="str">
        <f>IF(E11="","",IF(②選手情報入力!O20="","",IF(K11=1,VLOOKUP(②選手情報入力!O20,種目情報!$A$5:$C$135,3,FALSE),VLOOKUP(②選手情報入力!O20,種目情報!$E$5:$G$135,3,FALSE))))</f>
        <v/>
      </c>
      <c r="Y11" t="str">
        <f>IF(E11="","",IF(②選手情報入力!R20="","",IF(K11=1,VLOOKUP(②選手情報入力!R20,種目情報!$A$5:$B$151,2,FALSE),VLOOKUP(②選手情報入力!R20,種目情報!$E$5:$F$135,2,FALSE))))</f>
        <v/>
      </c>
      <c r="Z11" t="str">
        <f>IF(E11="","",IF(②選手情報入力!S20="","",②選手情報入力!S20))</f>
        <v/>
      </c>
      <c r="AA11" s="29" t="str">
        <f>IF(E11="","",IF(②選手情報入力!Q20="","",1))</f>
        <v/>
      </c>
      <c r="AB11" t="str">
        <f>IF(E11="","",IF(②選手情報入力!R20="","",IF(K11=1,VLOOKUP(②選手情報入力!R20,種目情報!$A$5:$C$135,3,FALSE),VLOOKUP(②選手情報入力!R20,種目情報!$E$5:$G$135,3,FALSE))))</f>
        <v/>
      </c>
      <c r="AC11" t="str">
        <f>IF(E11="","",IF(②選手情報入力!T20="","",IF(K11=1,種目情報!$J$4,種目情報!$J$6)))</f>
        <v/>
      </c>
      <c r="AD11" t="str">
        <f>IF(E11="","",IF(②選手情報入力!T20="","",IF(K11=1,IF(②選手情報入力!$U$7="","",②選手情報入力!$U$7),IF(②選手情報入力!$U$8="","",②選手情報入力!$U$8))))</f>
        <v/>
      </c>
      <c r="AE11" t="str">
        <f>IF(E11="","",IF(②選手情報入力!T20="","",IF(K11=1,IF(②選手情報入力!$T$7="",0,1),IF(②選手情報入力!$T$8="",0,1))))</f>
        <v/>
      </c>
      <c r="AF11" t="str">
        <f>IF(E11="","",IF(②選手情報入力!T20="","",2))</f>
        <v/>
      </c>
      <c r="AG11" t="str">
        <f>IF(E11="","",IF(②選手情報入力!V20="","",IF(K11=1,種目情報!$J$5,種目情報!$J$7)))</f>
        <v/>
      </c>
      <c r="AH11" t="str">
        <f>IF(E11="","",IF(②選手情報入力!V20="","",IF(K11=1,IF(②選手情報入力!$W$7="","",②選手情報入力!$W$7),IF(②選手情報入力!$W$8="","",②選手情報入力!$W$8))))</f>
        <v/>
      </c>
      <c r="AI11" t="str">
        <f>IF(E11="","",IF(②選手情報入力!V20="","",IF(K11=1,IF(②選手情報入力!$V$7="",0,1),IF(②選手情報入力!$V$8="",0,1))))</f>
        <v/>
      </c>
      <c r="AJ11" t="str">
        <f>IF(E11="","",IF(②選手情報入力!V20="","",2))</f>
        <v/>
      </c>
      <c r="AM11" t="str">
        <f>IF(②選手情報入力!F20="","",ASC(②選手情報入力!F20))</f>
        <v/>
      </c>
      <c r="AN11" t="str">
        <f>IF(②選手情報入力!F20="","",ASC(②選手情報入力!G20))</f>
        <v/>
      </c>
    </row>
    <row r="12" spans="1:40">
      <c r="A12" t="str">
        <f t="shared" si="0"/>
        <v/>
      </c>
      <c r="B12" t="str">
        <f>IF(E12="","",①団体情報入力!$C$5)</f>
        <v/>
      </c>
      <c r="D12" t="str">
        <f>IF(E12="","",IF(①団体情報入力!C17="","",①団体情報入力!C17))</f>
        <v/>
      </c>
      <c r="E12" t="str">
        <f>IF(②選手情報入力!C21="","",②選手情報入力!C21)</f>
        <v/>
      </c>
      <c r="F12" t="str">
        <f>IF(E12="","",②選手情報入力!D21)</f>
        <v/>
      </c>
      <c r="G12" t="str">
        <f>IF(E12="","",ASC(②選手情報入力!E21))</f>
        <v/>
      </c>
      <c r="H12" t="str">
        <f t="shared" si="1"/>
        <v/>
      </c>
      <c r="I12" t="str">
        <f t="shared" si="2"/>
        <v/>
      </c>
      <c r="J12" t="str">
        <f>IF(E12="","",IF(②選手情報入力!H21="","JPN",LEFT(②選手情報入力!H21,3)))</f>
        <v/>
      </c>
      <c r="K12" t="str">
        <f>IF(E12="","",IF(②選手情報入力!I21="男",1,2))</f>
        <v/>
      </c>
      <c r="L12" t="str">
        <f>IF(E12="","",IF(②選手情報入力!J21="","",②選手情報入力!J21))</f>
        <v/>
      </c>
      <c r="M12" t="str">
        <f>IF(E12="","",LEFT(②選手情報入力!K21,4))</f>
        <v/>
      </c>
      <c r="N12" t="str">
        <f>IF(E12="","",RIGHT(②選手情報入力!K21,4))</f>
        <v/>
      </c>
      <c r="O12" t="str">
        <f t="shared" si="3"/>
        <v/>
      </c>
      <c r="Q12" t="str">
        <f>IF(E12="","",IF(②選手情報入力!L21="","",IF(K12=1,VLOOKUP(②選手情報入力!L21,種目情報!$A$5:$B$167,2,FALSE),VLOOKUP(②選手情報入力!L21,種目情報!$E$5:$F$142,2,FALSE))))</f>
        <v/>
      </c>
      <c r="R12" t="str">
        <f>IF(E12="","",IF(②選手情報入力!M21="","",②選手情報入力!M21))</f>
        <v/>
      </c>
      <c r="S12" s="29"/>
      <c r="T12" t="str">
        <f>IF(E12="","",IF(②選手情報入力!L21="","",IF(K12=1,VLOOKUP(②選手情報入力!L21,種目情報!$A$5:$C$135,3,FALSE),VLOOKUP(②選手情報入力!L21,種目情報!$E$5:$G$135,3,FALSE))))</f>
        <v/>
      </c>
      <c r="U12" t="str">
        <f>IF(E12="","",IF(②選手情報入力!O21="","",IF(K12=1,VLOOKUP(②選手情報入力!O21,種目情報!$A$5:$B$151,2,FALSE),VLOOKUP(②選手情報入力!O21,種目情報!$E$5:$F$135,2,FALSE))))</f>
        <v/>
      </c>
      <c r="V12" t="str">
        <f>IF(E12="","",IF(②選手情報入力!P21="","",②選手情報入力!P21))</f>
        <v/>
      </c>
      <c r="W12" s="29" t="str">
        <f>IF(E12="","",IF(②選手情報入力!N21="","",1))</f>
        <v/>
      </c>
      <c r="X12" t="str">
        <f>IF(E12="","",IF(②選手情報入力!O21="","",IF(K12=1,VLOOKUP(②選手情報入力!O21,種目情報!$A$5:$C$135,3,FALSE),VLOOKUP(②選手情報入力!O21,種目情報!$E$5:$G$135,3,FALSE))))</f>
        <v/>
      </c>
      <c r="Y12" t="str">
        <f>IF(E12="","",IF(②選手情報入力!R21="","",IF(K12=1,VLOOKUP(②選手情報入力!R21,種目情報!$A$5:$B$151,2,FALSE),VLOOKUP(②選手情報入力!R21,種目情報!$E$5:$F$135,2,FALSE))))</f>
        <v/>
      </c>
      <c r="Z12" t="str">
        <f>IF(E12="","",IF(②選手情報入力!S21="","",②選手情報入力!S21))</f>
        <v/>
      </c>
      <c r="AA12" s="29" t="str">
        <f>IF(E12="","",IF(②選手情報入力!Q21="","",1))</f>
        <v/>
      </c>
      <c r="AB12" t="str">
        <f>IF(E12="","",IF(②選手情報入力!R21="","",IF(K12=1,VLOOKUP(②選手情報入力!R21,種目情報!$A$5:$C$135,3,FALSE),VLOOKUP(②選手情報入力!R21,種目情報!$E$5:$G$135,3,FALSE))))</f>
        <v/>
      </c>
      <c r="AC12" t="str">
        <f>IF(E12="","",IF(②選手情報入力!T21="","",IF(K12=1,種目情報!$J$4,種目情報!$J$6)))</f>
        <v/>
      </c>
      <c r="AD12" t="str">
        <f>IF(E12="","",IF(②選手情報入力!T21="","",IF(K12=1,IF(②選手情報入力!$U$7="","",②選手情報入力!$U$7),IF(②選手情報入力!$U$8="","",②選手情報入力!$U$8))))</f>
        <v/>
      </c>
      <c r="AE12" t="str">
        <f>IF(E12="","",IF(②選手情報入力!T21="","",IF(K12=1,IF(②選手情報入力!$T$7="",0,1),IF(②選手情報入力!$T$8="",0,1))))</f>
        <v/>
      </c>
      <c r="AF12" t="str">
        <f>IF(E12="","",IF(②選手情報入力!T21="","",2))</f>
        <v/>
      </c>
      <c r="AG12" t="str">
        <f>IF(E12="","",IF(②選手情報入力!V21="","",IF(K12=1,種目情報!$J$5,種目情報!$J$7)))</f>
        <v/>
      </c>
      <c r="AH12" t="str">
        <f>IF(E12="","",IF(②選手情報入力!V21="","",IF(K12=1,IF(②選手情報入力!$W$7="","",②選手情報入力!$W$7),IF(②選手情報入力!$W$8="","",②選手情報入力!$W$8))))</f>
        <v/>
      </c>
      <c r="AI12" t="str">
        <f>IF(E12="","",IF(②選手情報入力!V21="","",IF(K12=1,IF(②選手情報入力!$V$7="",0,1),IF(②選手情報入力!$V$8="",0,1))))</f>
        <v/>
      </c>
      <c r="AJ12" t="str">
        <f>IF(E12="","",IF(②選手情報入力!V21="","",2))</f>
        <v/>
      </c>
      <c r="AM12" t="str">
        <f>IF(②選手情報入力!F21="","",ASC(②選手情報入力!F21))</f>
        <v/>
      </c>
      <c r="AN12" t="str">
        <f>IF(②選手情報入力!F21="","",ASC(②選手情報入力!G21))</f>
        <v/>
      </c>
    </row>
    <row r="13" spans="1:40">
      <c r="A13" t="str">
        <f t="shared" si="0"/>
        <v/>
      </c>
      <c r="B13" t="str">
        <f>IF(E13="","",①団体情報入力!$C$5)</f>
        <v/>
      </c>
      <c r="D13" t="str">
        <f>IF(E13="","",IF(①団体情報入力!C18="","",①団体情報入力!C18))</f>
        <v/>
      </c>
      <c r="E13" t="str">
        <f>IF(②選手情報入力!C22="","",②選手情報入力!C22)</f>
        <v/>
      </c>
      <c r="F13" t="str">
        <f>IF(E13="","",②選手情報入力!D22)</f>
        <v/>
      </c>
      <c r="G13" t="str">
        <f>IF(E13="","",ASC(②選手情報入力!E22))</f>
        <v/>
      </c>
      <c r="H13" t="str">
        <f t="shared" si="1"/>
        <v/>
      </c>
      <c r="I13" t="str">
        <f t="shared" si="2"/>
        <v/>
      </c>
      <c r="J13" t="str">
        <f>IF(E13="","",IF(②選手情報入力!H22="","JPN",LEFT(②選手情報入力!H22,3)))</f>
        <v/>
      </c>
      <c r="K13" t="str">
        <f>IF(E13="","",IF(②選手情報入力!I22="男",1,2))</f>
        <v/>
      </c>
      <c r="L13" t="str">
        <f>IF(E13="","",IF(②選手情報入力!J22="","",②選手情報入力!J22))</f>
        <v/>
      </c>
      <c r="M13" t="str">
        <f>IF(E13="","",LEFT(②選手情報入力!K22,4))</f>
        <v/>
      </c>
      <c r="N13" t="str">
        <f>IF(E13="","",RIGHT(②選手情報入力!K22,4))</f>
        <v/>
      </c>
      <c r="O13" t="str">
        <f t="shared" si="3"/>
        <v/>
      </c>
      <c r="Q13" t="str">
        <f>IF(E13="","",IF(②選手情報入力!L22="","",IF(K13=1,VLOOKUP(②選手情報入力!L22,種目情報!$A$5:$B$167,2,FALSE),VLOOKUP(②選手情報入力!L22,種目情報!$E$5:$F$142,2,FALSE))))</f>
        <v/>
      </c>
      <c r="R13" t="str">
        <f>IF(E13="","",IF(②選手情報入力!M22="","",②選手情報入力!M22))</f>
        <v/>
      </c>
      <c r="S13" s="29"/>
      <c r="T13" t="str">
        <f>IF(E13="","",IF(②選手情報入力!L22="","",IF(K13=1,VLOOKUP(②選手情報入力!L22,種目情報!$A$5:$C$135,3,FALSE),VLOOKUP(②選手情報入力!L22,種目情報!$E$5:$G$135,3,FALSE))))</f>
        <v/>
      </c>
      <c r="U13" t="str">
        <f>IF(E13="","",IF(②選手情報入力!O22="","",IF(K13=1,VLOOKUP(②選手情報入力!O22,種目情報!$A$5:$B$151,2,FALSE),VLOOKUP(②選手情報入力!O22,種目情報!$E$5:$F$135,2,FALSE))))</f>
        <v/>
      </c>
      <c r="V13" t="str">
        <f>IF(E13="","",IF(②選手情報入力!P22="","",②選手情報入力!P22))</f>
        <v/>
      </c>
      <c r="W13" s="29" t="str">
        <f>IF(E13="","",IF(②選手情報入力!N22="","",1))</f>
        <v/>
      </c>
      <c r="X13" t="str">
        <f>IF(E13="","",IF(②選手情報入力!O22="","",IF(K13=1,VLOOKUP(②選手情報入力!O22,種目情報!$A$5:$C$135,3,FALSE),VLOOKUP(②選手情報入力!O22,種目情報!$E$5:$G$135,3,FALSE))))</f>
        <v/>
      </c>
      <c r="Y13" t="str">
        <f>IF(E13="","",IF(②選手情報入力!R22="","",IF(K13=1,VLOOKUP(②選手情報入力!R22,種目情報!$A$5:$B$151,2,FALSE),VLOOKUP(②選手情報入力!R22,種目情報!$E$5:$F$135,2,FALSE))))</f>
        <v/>
      </c>
      <c r="Z13" t="str">
        <f>IF(E13="","",IF(②選手情報入力!S22="","",②選手情報入力!S22))</f>
        <v/>
      </c>
      <c r="AA13" s="29" t="str">
        <f>IF(E13="","",IF(②選手情報入力!Q22="","",1))</f>
        <v/>
      </c>
      <c r="AB13" t="str">
        <f>IF(E13="","",IF(②選手情報入力!R22="","",IF(K13=1,VLOOKUP(②選手情報入力!R22,種目情報!$A$5:$C$135,3,FALSE),VLOOKUP(②選手情報入力!R22,種目情報!$E$5:$G$135,3,FALSE))))</f>
        <v/>
      </c>
      <c r="AC13" t="str">
        <f>IF(E13="","",IF(②選手情報入力!T22="","",IF(K13=1,種目情報!$J$4,種目情報!$J$6)))</f>
        <v/>
      </c>
      <c r="AD13" t="str">
        <f>IF(E13="","",IF(②選手情報入力!T22="","",IF(K13=1,IF(②選手情報入力!$U$7="","",②選手情報入力!$U$7),IF(②選手情報入力!$U$8="","",②選手情報入力!$U$8))))</f>
        <v/>
      </c>
      <c r="AE13" t="str">
        <f>IF(E13="","",IF(②選手情報入力!T22="","",IF(K13=1,IF(②選手情報入力!$T$7="",0,1),IF(②選手情報入力!$T$8="",0,1))))</f>
        <v/>
      </c>
      <c r="AF13" t="str">
        <f>IF(E13="","",IF(②選手情報入力!T22="","",2))</f>
        <v/>
      </c>
      <c r="AG13" t="str">
        <f>IF(E13="","",IF(②選手情報入力!V22="","",IF(K13=1,種目情報!$J$5,種目情報!$J$7)))</f>
        <v/>
      </c>
      <c r="AH13" t="str">
        <f>IF(E13="","",IF(②選手情報入力!V22="","",IF(K13=1,IF(②選手情報入力!$W$7="","",②選手情報入力!$W$7),IF(②選手情報入力!$W$8="","",②選手情報入力!$W$8))))</f>
        <v/>
      </c>
      <c r="AI13" t="str">
        <f>IF(E13="","",IF(②選手情報入力!V22="","",IF(K13=1,IF(②選手情報入力!$V$7="",0,1),IF(②選手情報入力!$V$8="",0,1))))</f>
        <v/>
      </c>
      <c r="AJ13" t="str">
        <f>IF(E13="","",IF(②選手情報入力!V22="","",2))</f>
        <v/>
      </c>
      <c r="AM13" t="str">
        <f>IF(②選手情報入力!F22="","",ASC(②選手情報入力!F22))</f>
        <v/>
      </c>
      <c r="AN13" t="str">
        <f>IF(②選手情報入力!F22="","",ASC(②選手情報入力!G22))</f>
        <v/>
      </c>
    </row>
    <row r="14" spans="1:40">
      <c r="A14" t="str">
        <f t="shared" si="0"/>
        <v/>
      </c>
      <c r="B14" t="str">
        <f>IF(E14="","",①団体情報入力!$C$5)</f>
        <v/>
      </c>
      <c r="D14" t="str">
        <f>IF(E14="","",IF(①団体情報入力!C19="","",①団体情報入力!C19))</f>
        <v/>
      </c>
      <c r="E14" t="str">
        <f>IF(②選手情報入力!C23="","",②選手情報入力!C23)</f>
        <v/>
      </c>
      <c r="F14" t="str">
        <f>IF(E14="","",②選手情報入力!D23)</f>
        <v/>
      </c>
      <c r="G14" t="str">
        <f>IF(E14="","",ASC(②選手情報入力!E23))</f>
        <v/>
      </c>
      <c r="H14" t="str">
        <f t="shared" si="1"/>
        <v/>
      </c>
      <c r="I14" t="str">
        <f t="shared" si="2"/>
        <v/>
      </c>
      <c r="J14" t="str">
        <f>IF(E14="","",IF(②選手情報入力!H23="","JPN",LEFT(②選手情報入力!H23,3)))</f>
        <v/>
      </c>
      <c r="K14" t="str">
        <f>IF(E14="","",IF(②選手情報入力!I23="男",1,2))</f>
        <v/>
      </c>
      <c r="L14" t="str">
        <f>IF(E14="","",IF(②選手情報入力!J23="","",②選手情報入力!J23))</f>
        <v/>
      </c>
      <c r="M14" t="str">
        <f>IF(E14="","",LEFT(②選手情報入力!K23,4))</f>
        <v/>
      </c>
      <c r="N14" t="str">
        <f>IF(E14="","",RIGHT(②選手情報入力!K23,4))</f>
        <v/>
      </c>
      <c r="O14" t="str">
        <f t="shared" si="3"/>
        <v/>
      </c>
      <c r="Q14" t="str">
        <f>IF(E14="","",IF(②選手情報入力!L23="","",IF(K14=1,VLOOKUP(②選手情報入力!L23,種目情報!$A$5:$B$167,2,FALSE),VLOOKUP(②選手情報入力!L23,種目情報!$E$5:$F$142,2,FALSE))))</f>
        <v/>
      </c>
      <c r="R14" t="str">
        <f>IF(E14="","",IF(②選手情報入力!M23="","",②選手情報入力!M23))</f>
        <v/>
      </c>
      <c r="S14" s="29"/>
      <c r="T14" t="str">
        <f>IF(E14="","",IF(②選手情報入力!L23="","",IF(K14=1,VLOOKUP(②選手情報入力!L23,種目情報!$A$5:$C$135,3,FALSE),VLOOKUP(②選手情報入力!L23,種目情報!$E$5:$G$135,3,FALSE))))</f>
        <v/>
      </c>
      <c r="U14" t="str">
        <f>IF(E14="","",IF(②選手情報入力!O23="","",IF(K14=1,VLOOKUP(②選手情報入力!O23,種目情報!$A$5:$B$151,2,FALSE),VLOOKUP(②選手情報入力!O23,種目情報!$E$5:$F$135,2,FALSE))))</f>
        <v/>
      </c>
      <c r="V14" t="str">
        <f>IF(E14="","",IF(②選手情報入力!P23="","",②選手情報入力!P23))</f>
        <v/>
      </c>
      <c r="W14" s="29" t="str">
        <f>IF(E14="","",IF(②選手情報入力!N23="","",1))</f>
        <v/>
      </c>
      <c r="X14" t="str">
        <f>IF(E14="","",IF(②選手情報入力!O23="","",IF(K14=1,VLOOKUP(②選手情報入力!O23,種目情報!$A$5:$C$135,3,FALSE),VLOOKUP(②選手情報入力!O23,種目情報!$E$5:$G$135,3,FALSE))))</f>
        <v/>
      </c>
      <c r="Y14" t="str">
        <f>IF(E14="","",IF(②選手情報入力!R23="","",IF(K14=1,VLOOKUP(②選手情報入力!R23,種目情報!$A$5:$B$151,2,FALSE),VLOOKUP(②選手情報入力!R23,種目情報!$E$5:$F$135,2,FALSE))))</f>
        <v/>
      </c>
      <c r="Z14" t="str">
        <f>IF(E14="","",IF(②選手情報入力!S23="","",②選手情報入力!S23))</f>
        <v/>
      </c>
      <c r="AA14" s="29" t="str">
        <f>IF(E14="","",IF(②選手情報入力!Q23="","",1))</f>
        <v/>
      </c>
      <c r="AB14" t="str">
        <f>IF(E14="","",IF(②選手情報入力!R23="","",IF(K14=1,VLOOKUP(②選手情報入力!R23,種目情報!$A$5:$C$135,3,FALSE),VLOOKUP(②選手情報入力!R23,種目情報!$E$5:$G$135,3,FALSE))))</f>
        <v/>
      </c>
      <c r="AC14" t="str">
        <f>IF(E14="","",IF(②選手情報入力!T23="","",IF(K14=1,種目情報!$J$4,種目情報!$J$6)))</f>
        <v/>
      </c>
      <c r="AD14" t="str">
        <f>IF(E14="","",IF(②選手情報入力!T23="","",IF(K14=1,IF(②選手情報入力!$U$7="","",②選手情報入力!$U$7),IF(②選手情報入力!$U$8="","",②選手情報入力!$U$8))))</f>
        <v/>
      </c>
      <c r="AE14" t="str">
        <f>IF(E14="","",IF(②選手情報入力!T23="","",IF(K14=1,IF(②選手情報入力!$T$7="",0,1),IF(②選手情報入力!$T$8="",0,1))))</f>
        <v/>
      </c>
      <c r="AF14" t="str">
        <f>IF(E14="","",IF(②選手情報入力!T23="","",2))</f>
        <v/>
      </c>
      <c r="AG14" t="str">
        <f>IF(E14="","",IF(②選手情報入力!V23="","",IF(K14=1,種目情報!$J$5,種目情報!$J$7)))</f>
        <v/>
      </c>
      <c r="AH14" t="str">
        <f>IF(E14="","",IF(②選手情報入力!V23="","",IF(K14=1,IF(②選手情報入力!$W$7="","",②選手情報入力!$W$7),IF(②選手情報入力!$W$8="","",②選手情報入力!$W$8))))</f>
        <v/>
      </c>
      <c r="AI14" t="str">
        <f>IF(E14="","",IF(②選手情報入力!V23="","",IF(K14=1,IF(②選手情報入力!$V$7="",0,1),IF(②選手情報入力!$V$8="",0,1))))</f>
        <v/>
      </c>
      <c r="AJ14" t="str">
        <f>IF(E14="","",IF(②選手情報入力!V23="","",2))</f>
        <v/>
      </c>
      <c r="AM14" t="str">
        <f>IF(②選手情報入力!F23="","",ASC(②選手情報入力!F23))</f>
        <v/>
      </c>
      <c r="AN14" t="str">
        <f>IF(②選手情報入力!F23="","",ASC(②選手情報入力!G23))</f>
        <v/>
      </c>
    </row>
    <row r="15" spans="1:40">
      <c r="A15" t="str">
        <f t="shared" si="0"/>
        <v/>
      </c>
      <c r="B15" t="str">
        <f>IF(E15="","",①団体情報入力!$C$5)</f>
        <v/>
      </c>
      <c r="D15" t="str">
        <f>IF(E15="","",IF(①団体情報入力!C20="","",①団体情報入力!C20))</f>
        <v/>
      </c>
      <c r="E15" t="str">
        <f>IF(②選手情報入力!C24="","",②選手情報入力!C24)</f>
        <v/>
      </c>
      <c r="F15" t="str">
        <f>IF(E15="","",②選手情報入力!D24)</f>
        <v/>
      </c>
      <c r="G15" t="str">
        <f>IF(E15="","",ASC(②選手情報入力!E24))</f>
        <v/>
      </c>
      <c r="H15" t="str">
        <f t="shared" si="1"/>
        <v/>
      </c>
      <c r="I15" t="str">
        <f t="shared" si="2"/>
        <v/>
      </c>
      <c r="J15" t="str">
        <f>IF(E15="","",IF(②選手情報入力!H24="","JPN",LEFT(②選手情報入力!H24,3)))</f>
        <v/>
      </c>
      <c r="K15" t="str">
        <f>IF(E15="","",IF(②選手情報入力!I24="男",1,2))</f>
        <v/>
      </c>
      <c r="L15" t="str">
        <f>IF(E15="","",IF(②選手情報入力!J24="","",②選手情報入力!J24))</f>
        <v/>
      </c>
      <c r="M15" t="str">
        <f>IF(E15="","",LEFT(②選手情報入力!K24,4))</f>
        <v/>
      </c>
      <c r="N15" t="str">
        <f>IF(E15="","",RIGHT(②選手情報入力!K24,4))</f>
        <v/>
      </c>
      <c r="O15" t="str">
        <f t="shared" si="3"/>
        <v/>
      </c>
      <c r="Q15" t="str">
        <f>IF(E15="","",IF(②選手情報入力!L24="","",IF(K15=1,VLOOKUP(②選手情報入力!L24,種目情報!$A$5:$B$167,2,FALSE),VLOOKUP(②選手情報入力!L24,種目情報!$E$5:$F$142,2,FALSE))))</f>
        <v/>
      </c>
      <c r="R15" t="str">
        <f>IF(E15="","",IF(②選手情報入力!M24="","",②選手情報入力!M24))</f>
        <v/>
      </c>
      <c r="S15" s="29"/>
      <c r="T15" t="str">
        <f>IF(E15="","",IF(②選手情報入力!L24="","",IF(K15=1,VLOOKUP(②選手情報入力!L24,種目情報!$A$5:$C$135,3,FALSE),VLOOKUP(②選手情報入力!L24,種目情報!$E$5:$G$135,3,FALSE))))</f>
        <v/>
      </c>
      <c r="U15" t="str">
        <f>IF(E15="","",IF(②選手情報入力!O24="","",IF(K15=1,VLOOKUP(②選手情報入力!O24,種目情報!$A$5:$B$151,2,FALSE),VLOOKUP(②選手情報入力!O24,種目情報!$E$5:$F$135,2,FALSE))))</f>
        <v/>
      </c>
      <c r="V15" t="str">
        <f>IF(E15="","",IF(②選手情報入力!P24="","",②選手情報入力!P24))</f>
        <v/>
      </c>
      <c r="W15" s="29" t="str">
        <f>IF(E15="","",IF(②選手情報入力!N24="","",1))</f>
        <v/>
      </c>
      <c r="X15" t="str">
        <f>IF(E15="","",IF(②選手情報入力!O24="","",IF(K15=1,VLOOKUP(②選手情報入力!O24,種目情報!$A$5:$C$135,3,FALSE),VLOOKUP(②選手情報入力!O24,種目情報!$E$5:$G$135,3,FALSE))))</f>
        <v/>
      </c>
      <c r="Y15" t="str">
        <f>IF(E15="","",IF(②選手情報入力!R24="","",IF(K15=1,VLOOKUP(②選手情報入力!R24,種目情報!$A$5:$B$151,2,FALSE),VLOOKUP(②選手情報入力!R24,種目情報!$E$5:$F$135,2,FALSE))))</f>
        <v/>
      </c>
      <c r="Z15" t="str">
        <f>IF(E15="","",IF(②選手情報入力!S24="","",②選手情報入力!S24))</f>
        <v/>
      </c>
      <c r="AA15" s="29" t="str">
        <f>IF(E15="","",IF(②選手情報入力!Q24="","",1))</f>
        <v/>
      </c>
      <c r="AB15" t="str">
        <f>IF(E15="","",IF(②選手情報入力!R24="","",IF(K15=1,VLOOKUP(②選手情報入力!R24,種目情報!$A$5:$C$135,3,FALSE),VLOOKUP(②選手情報入力!R24,種目情報!$E$5:$G$135,3,FALSE))))</f>
        <v/>
      </c>
      <c r="AC15" t="str">
        <f>IF(E15="","",IF(②選手情報入力!T24="","",IF(K15=1,種目情報!$J$4,種目情報!$J$6)))</f>
        <v/>
      </c>
      <c r="AD15" t="str">
        <f>IF(E15="","",IF(②選手情報入力!T24="","",IF(K15=1,IF(②選手情報入力!$U$7="","",②選手情報入力!$U$7),IF(②選手情報入力!$U$8="","",②選手情報入力!$U$8))))</f>
        <v/>
      </c>
      <c r="AE15" t="str">
        <f>IF(E15="","",IF(②選手情報入力!T24="","",IF(K15=1,IF(②選手情報入力!$T$7="",0,1),IF(②選手情報入力!$T$8="",0,1))))</f>
        <v/>
      </c>
      <c r="AF15" t="str">
        <f>IF(E15="","",IF(②選手情報入力!T24="","",2))</f>
        <v/>
      </c>
      <c r="AG15" t="str">
        <f>IF(E15="","",IF(②選手情報入力!V24="","",IF(K15=1,種目情報!$J$5,種目情報!$J$7)))</f>
        <v/>
      </c>
      <c r="AH15" t="str">
        <f>IF(E15="","",IF(②選手情報入力!V24="","",IF(K15=1,IF(②選手情報入力!$W$7="","",②選手情報入力!$W$7),IF(②選手情報入力!$W$8="","",②選手情報入力!$W$8))))</f>
        <v/>
      </c>
      <c r="AI15" t="str">
        <f>IF(E15="","",IF(②選手情報入力!V24="","",IF(K15=1,IF(②選手情報入力!$V$7="",0,1),IF(②選手情報入力!$V$8="",0,1))))</f>
        <v/>
      </c>
      <c r="AJ15" t="str">
        <f>IF(E15="","",IF(②選手情報入力!V24="","",2))</f>
        <v/>
      </c>
      <c r="AM15" t="str">
        <f>IF(②選手情報入力!F24="","",ASC(②選手情報入力!F24))</f>
        <v/>
      </c>
      <c r="AN15" t="str">
        <f>IF(②選手情報入力!F24="","",ASC(②選手情報入力!G24))</f>
        <v/>
      </c>
    </row>
    <row r="16" spans="1:40">
      <c r="A16" t="str">
        <f t="shared" si="0"/>
        <v/>
      </c>
      <c r="B16" t="str">
        <f>IF(E16="","",①団体情報入力!$C$5)</f>
        <v/>
      </c>
      <c r="D16" t="str">
        <f>IF(E16="","",IF(①団体情報入力!C21="","",①団体情報入力!C21))</f>
        <v/>
      </c>
      <c r="E16" t="str">
        <f>IF(②選手情報入力!C25="","",②選手情報入力!C25)</f>
        <v/>
      </c>
      <c r="F16" t="str">
        <f>IF(E16="","",②選手情報入力!D25)</f>
        <v/>
      </c>
      <c r="G16" t="str">
        <f>IF(E16="","",ASC(②選手情報入力!E25))</f>
        <v/>
      </c>
      <c r="H16" t="str">
        <f t="shared" si="1"/>
        <v/>
      </c>
      <c r="I16" t="str">
        <f t="shared" si="2"/>
        <v/>
      </c>
      <c r="J16" t="str">
        <f>IF(E16="","",IF(②選手情報入力!H25="","JPN",LEFT(②選手情報入力!H25,3)))</f>
        <v/>
      </c>
      <c r="K16" t="str">
        <f>IF(E16="","",IF(②選手情報入力!I25="男",1,2))</f>
        <v/>
      </c>
      <c r="L16" t="str">
        <f>IF(E16="","",IF(②選手情報入力!J25="","",②選手情報入力!J25))</f>
        <v/>
      </c>
      <c r="M16" t="str">
        <f>IF(E16="","",LEFT(②選手情報入力!K25,4))</f>
        <v/>
      </c>
      <c r="N16" t="str">
        <f>IF(E16="","",RIGHT(②選手情報入力!K25,4))</f>
        <v/>
      </c>
      <c r="O16" t="str">
        <f t="shared" si="3"/>
        <v/>
      </c>
      <c r="Q16" t="str">
        <f>IF(E16="","",IF(②選手情報入力!L25="","",IF(K16=1,VLOOKUP(②選手情報入力!L25,種目情報!$A$5:$B$167,2,FALSE),VLOOKUP(②選手情報入力!L25,種目情報!$E$5:$F$142,2,FALSE))))</f>
        <v/>
      </c>
      <c r="R16" t="str">
        <f>IF(E16="","",IF(②選手情報入力!M25="","",②選手情報入力!M25))</f>
        <v/>
      </c>
      <c r="S16" s="29"/>
      <c r="T16" t="str">
        <f>IF(E16="","",IF(②選手情報入力!L25="","",IF(K16=1,VLOOKUP(②選手情報入力!L25,種目情報!$A$5:$C$135,3,FALSE),VLOOKUP(②選手情報入力!L25,種目情報!$E$5:$G$135,3,FALSE))))</f>
        <v/>
      </c>
      <c r="U16" t="str">
        <f>IF(E16="","",IF(②選手情報入力!O25="","",IF(K16=1,VLOOKUP(②選手情報入力!O25,種目情報!$A$5:$B$151,2,FALSE),VLOOKUP(②選手情報入力!O25,種目情報!$E$5:$F$135,2,FALSE))))</f>
        <v/>
      </c>
      <c r="V16" t="str">
        <f>IF(E16="","",IF(②選手情報入力!P25="","",②選手情報入力!P25))</f>
        <v/>
      </c>
      <c r="W16" s="29" t="str">
        <f>IF(E16="","",IF(②選手情報入力!N25="","",1))</f>
        <v/>
      </c>
      <c r="X16" t="str">
        <f>IF(E16="","",IF(②選手情報入力!O25="","",IF(K16=1,VLOOKUP(②選手情報入力!O25,種目情報!$A$5:$C$135,3,FALSE),VLOOKUP(②選手情報入力!O25,種目情報!$E$5:$G$135,3,FALSE))))</f>
        <v/>
      </c>
      <c r="Y16" t="str">
        <f>IF(E16="","",IF(②選手情報入力!R25="","",IF(K16=1,VLOOKUP(②選手情報入力!R25,種目情報!$A$5:$B$151,2,FALSE),VLOOKUP(②選手情報入力!R25,種目情報!$E$5:$F$135,2,FALSE))))</f>
        <v/>
      </c>
      <c r="Z16" t="str">
        <f>IF(E16="","",IF(②選手情報入力!S25="","",②選手情報入力!S25))</f>
        <v/>
      </c>
      <c r="AA16" s="29" t="str">
        <f>IF(E16="","",IF(②選手情報入力!Q25="","",1))</f>
        <v/>
      </c>
      <c r="AB16" t="str">
        <f>IF(E16="","",IF(②選手情報入力!R25="","",IF(K16=1,VLOOKUP(②選手情報入力!R25,種目情報!$A$5:$C$135,3,FALSE),VLOOKUP(②選手情報入力!R25,種目情報!$E$5:$G$135,3,FALSE))))</f>
        <v/>
      </c>
      <c r="AC16" t="str">
        <f>IF(E16="","",IF(②選手情報入力!T25="","",IF(K16=1,種目情報!$J$4,種目情報!$J$6)))</f>
        <v/>
      </c>
      <c r="AD16" t="str">
        <f>IF(E16="","",IF(②選手情報入力!T25="","",IF(K16=1,IF(②選手情報入力!$U$7="","",②選手情報入力!$U$7),IF(②選手情報入力!$U$8="","",②選手情報入力!$U$8))))</f>
        <v/>
      </c>
      <c r="AE16" t="str">
        <f>IF(E16="","",IF(②選手情報入力!T25="","",IF(K16=1,IF(②選手情報入力!$T$7="",0,1),IF(②選手情報入力!$T$8="",0,1))))</f>
        <v/>
      </c>
      <c r="AF16" t="str">
        <f>IF(E16="","",IF(②選手情報入力!T25="","",2))</f>
        <v/>
      </c>
      <c r="AG16" t="str">
        <f>IF(E16="","",IF(②選手情報入力!V25="","",IF(K16=1,種目情報!$J$5,種目情報!$J$7)))</f>
        <v/>
      </c>
      <c r="AH16" t="str">
        <f>IF(E16="","",IF(②選手情報入力!V25="","",IF(K16=1,IF(②選手情報入力!$W$7="","",②選手情報入力!$W$7),IF(②選手情報入力!$W$8="","",②選手情報入力!$W$8))))</f>
        <v/>
      </c>
      <c r="AI16" t="str">
        <f>IF(E16="","",IF(②選手情報入力!V25="","",IF(K16=1,IF(②選手情報入力!$V$7="",0,1),IF(②選手情報入力!$V$8="",0,1))))</f>
        <v/>
      </c>
      <c r="AJ16" t="str">
        <f>IF(E16="","",IF(②選手情報入力!V25="","",2))</f>
        <v/>
      </c>
      <c r="AM16" t="str">
        <f>IF(②選手情報入力!F25="","",ASC(②選手情報入力!F25))</f>
        <v/>
      </c>
      <c r="AN16" t="str">
        <f>IF(②選手情報入力!F25="","",ASC(②選手情報入力!G25))</f>
        <v/>
      </c>
    </row>
    <row r="17" spans="1:40">
      <c r="A17" t="str">
        <f t="shared" si="0"/>
        <v/>
      </c>
      <c r="B17" t="str">
        <f>IF(E17="","",①団体情報入力!$C$5)</f>
        <v/>
      </c>
      <c r="D17" t="str">
        <f>IF(E17="","",IF(①団体情報入力!C22="","",①団体情報入力!C22))</f>
        <v/>
      </c>
      <c r="E17" t="str">
        <f>IF(②選手情報入力!C26="","",②選手情報入力!C26)</f>
        <v/>
      </c>
      <c r="F17" t="str">
        <f>IF(E17="","",②選手情報入力!D26)</f>
        <v/>
      </c>
      <c r="G17" t="str">
        <f>IF(E17="","",ASC(②選手情報入力!E26))</f>
        <v/>
      </c>
      <c r="H17" t="str">
        <f t="shared" si="1"/>
        <v/>
      </c>
      <c r="I17" t="str">
        <f t="shared" si="2"/>
        <v/>
      </c>
      <c r="J17" t="str">
        <f>IF(E17="","",IF(②選手情報入力!H26="","JPN",LEFT(②選手情報入力!H26,3)))</f>
        <v/>
      </c>
      <c r="K17" t="str">
        <f>IF(E17="","",IF(②選手情報入力!I26="男",1,2))</f>
        <v/>
      </c>
      <c r="L17" t="str">
        <f>IF(E17="","",IF(②選手情報入力!J26="","",②選手情報入力!J26))</f>
        <v/>
      </c>
      <c r="M17" t="str">
        <f>IF(E17="","",LEFT(②選手情報入力!K26,4))</f>
        <v/>
      </c>
      <c r="N17" t="str">
        <f>IF(E17="","",RIGHT(②選手情報入力!K26,4))</f>
        <v/>
      </c>
      <c r="O17" t="str">
        <f t="shared" si="3"/>
        <v/>
      </c>
      <c r="Q17" t="str">
        <f>IF(E17="","",IF(②選手情報入力!L26="","",IF(K17=1,VLOOKUP(②選手情報入力!L26,種目情報!$A$5:$B$167,2,FALSE),VLOOKUP(②選手情報入力!L26,種目情報!$E$5:$F$142,2,FALSE))))</f>
        <v/>
      </c>
      <c r="R17" t="str">
        <f>IF(E17="","",IF(②選手情報入力!M26="","",②選手情報入力!M26))</f>
        <v/>
      </c>
      <c r="S17" s="29"/>
      <c r="T17" t="str">
        <f>IF(E17="","",IF(②選手情報入力!L26="","",IF(K17=1,VLOOKUP(②選手情報入力!L26,種目情報!$A$5:$C$135,3,FALSE),VLOOKUP(②選手情報入力!L26,種目情報!$E$5:$G$135,3,FALSE))))</f>
        <v/>
      </c>
      <c r="U17" t="str">
        <f>IF(E17="","",IF(②選手情報入力!O26="","",IF(K17=1,VLOOKUP(②選手情報入力!O26,種目情報!$A$5:$B$151,2,FALSE),VLOOKUP(②選手情報入力!O26,種目情報!$E$5:$F$135,2,FALSE))))</f>
        <v/>
      </c>
      <c r="V17" t="str">
        <f>IF(E17="","",IF(②選手情報入力!P26="","",②選手情報入力!P26))</f>
        <v/>
      </c>
      <c r="W17" s="29" t="str">
        <f>IF(E17="","",IF(②選手情報入力!N26="","",1))</f>
        <v/>
      </c>
      <c r="X17" t="str">
        <f>IF(E17="","",IF(②選手情報入力!O26="","",IF(K17=1,VLOOKUP(②選手情報入力!O26,種目情報!$A$5:$C$135,3,FALSE),VLOOKUP(②選手情報入力!O26,種目情報!$E$5:$G$135,3,FALSE))))</f>
        <v/>
      </c>
      <c r="Y17" t="str">
        <f>IF(E17="","",IF(②選手情報入力!R26="","",IF(K17=1,VLOOKUP(②選手情報入力!R26,種目情報!$A$5:$B$151,2,FALSE),VLOOKUP(②選手情報入力!R26,種目情報!$E$5:$F$135,2,FALSE))))</f>
        <v/>
      </c>
      <c r="Z17" t="str">
        <f>IF(E17="","",IF(②選手情報入力!S26="","",②選手情報入力!S26))</f>
        <v/>
      </c>
      <c r="AA17" s="29" t="str">
        <f>IF(E17="","",IF(②選手情報入力!Q26="","",1))</f>
        <v/>
      </c>
      <c r="AB17" t="str">
        <f>IF(E17="","",IF(②選手情報入力!R26="","",IF(K17=1,VLOOKUP(②選手情報入力!R26,種目情報!$A$5:$C$135,3,FALSE),VLOOKUP(②選手情報入力!R26,種目情報!$E$5:$G$135,3,FALSE))))</f>
        <v/>
      </c>
      <c r="AC17" t="str">
        <f>IF(E17="","",IF(②選手情報入力!T26="","",IF(K17=1,種目情報!$J$4,種目情報!$J$6)))</f>
        <v/>
      </c>
      <c r="AD17" t="str">
        <f>IF(E17="","",IF(②選手情報入力!T26="","",IF(K17=1,IF(②選手情報入力!$U$7="","",②選手情報入力!$U$7),IF(②選手情報入力!$U$8="","",②選手情報入力!$U$8))))</f>
        <v/>
      </c>
      <c r="AE17" t="str">
        <f>IF(E17="","",IF(②選手情報入力!T26="","",IF(K17=1,IF(②選手情報入力!$T$7="",0,1),IF(②選手情報入力!$T$8="",0,1))))</f>
        <v/>
      </c>
      <c r="AF17" t="str">
        <f>IF(E17="","",IF(②選手情報入力!T26="","",2))</f>
        <v/>
      </c>
      <c r="AG17" t="str">
        <f>IF(E17="","",IF(②選手情報入力!V26="","",IF(K17=1,種目情報!$J$5,種目情報!$J$7)))</f>
        <v/>
      </c>
      <c r="AH17" t="str">
        <f>IF(E17="","",IF(②選手情報入力!V26="","",IF(K17=1,IF(②選手情報入力!$W$7="","",②選手情報入力!$W$7),IF(②選手情報入力!$W$8="","",②選手情報入力!$W$8))))</f>
        <v/>
      </c>
      <c r="AI17" t="str">
        <f>IF(E17="","",IF(②選手情報入力!V26="","",IF(K17=1,IF(②選手情報入力!$V$7="",0,1),IF(②選手情報入力!$V$8="",0,1))))</f>
        <v/>
      </c>
      <c r="AJ17" t="str">
        <f>IF(E17="","",IF(②選手情報入力!V26="","",2))</f>
        <v/>
      </c>
      <c r="AM17" t="str">
        <f>IF(②選手情報入力!F26="","",ASC(②選手情報入力!F26))</f>
        <v/>
      </c>
      <c r="AN17" t="str">
        <f>IF(②選手情報入力!F26="","",ASC(②選手情報入力!G26))</f>
        <v/>
      </c>
    </row>
    <row r="18" spans="1:40">
      <c r="A18" t="str">
        <f t="shared" si="0"/>
        <v/>
      </c>
      <c r="B18" t="str">
        <f>IF(E18="","",①団体情報入力!$C$5)</f>
        <v/>
      </c>
      <c r="D18" t="str">
        <f>IF(E18="","",IF(①団体情報入力!C23="","",①団体情報入力!C23))</f>
        <v/>
      </c>
      <c r="E18" t="str">
        <f>IF(②選手情報入力!C27="","",②選手情報入力!C27)</f>
        <v/>
      </c>
      <c r="F18" t="str">
        <f>IF(E18="","",②選手情報入力!D27)</f>
        <v/>
      </c>
      <c r="G18" t="str">
        <f>IF(E18="","",ASC(②選手情報入力!E27))</f>
        <v/>
      </c>
      <c r="H18" t="str">
        <f t="shared" si="1"/>
        <v/>
      </c>
      <c r="I18" t="str">
        <f t="shared" si="2"/>
        <v/>
      </c>
      <c r="J18" t="str">
        <f>IF(E18="","",IF(②選手情報入力!H27="","JPN",LEFT(②選手情報入力!H27,3)))</f>
        <v/>
      </c>
      <c r="K18" t="str">
        <f>IF(E18="","",IF(②選手情報入力!I27="男",1,2))</f>
        <v/>
      </c>
      <c r="L18" t="str">
        <f>IF(E18="","",IF(②選手情報入力!J27="","",②選手情報入力!J27))</f>
        <v/>
      </c>
      <c r="M18" t="str">
        <f>IF(E18="","",LEFT(②選手情報入力!K27,4))</f>
        <v/>
      </c>
      <c r="N18" t="str">
        <f>IF(E18="","",RIGHT(②選手情報入力!K27,4))</f>
        <v/>
      </c>
      <c r="O18" t="str">
        <f t="shared" si="3"/>
        <v/>
      </c>
      <c r="Q18" t="str">
        <f>IF(E18="","",IF(②選手情報入力!L27="","",IF(K18=1,VLOOKUP(②選手情報入力!L27,種目情報!$A$5:$B$167,2,FALSE),VLOOKUP(②選手情報入力!L27,種目情報!$E$5:$F$142,2,FALSE))))</f>
        <v/>
      </c>
      <c r="R18" t="str">
        <f>IF(E18="","",IF(②選手情報入力!M27="","",②選手情報入力!M27))</f>
        <v/>
      </c>
      <c r="S18" s="29"/>
      <c r="T18" t="str">
        <f>IF(E18="","",IF(②選手情報入力!L27="","",IF(K18=1,VLOOKUP(②選手情報入力!L27,種目情報!$A$5:$C$135,3,FALSE),VLOOKUP(②選手情報入力!L27,種目情報!$E$5:$G$135,3,FALSE))))</f>
        <v/>
      </c>
      <c r="U18" t="str">
        <f>IF(E18="","",IF(②選手情報入力!O27="","",IF(K18=1,VLOOKUP(②選手情報入力!O27,種目情報!$A$5:$B$151,2,FALSE),VLOOKUP(②選手情報入力!O27,種目情報!$E$5:$F$135,2,FALSE))))</f>
        <v/>
      </c>
      <c r="V18" t="str">
        <f>IF(E18="","",IF(②選手情報入力!P27="","",②選手情報入力!P27))</f>
        <v/>
      </c>
      <c r="W18" s="29" t="str">
        <f>IF(E18="","",IF(②選手情報入力!N27="","",1))</f>
        <v/>
      </c>
      <c r="X18" t="str">
        <f>IF(E18="","",IF(②選手情報入力!O27="","",IF(K18=1,VLOOKUP(②選手情報入力!O27,種目情報!$A$5:$C$135,3,FALSE),VLOOKUP(②選手情報入力!O27,種目情報!$E$5:$G$135,3,FALSE))))</f>
        <v/>
      </c>
      <c r="Y18" t="str">
        <f>IF(E18="","",IF(②選手情報入力!R27="","",IF(K18=1,VLOOKUP(②選手情報入力!R27,種目情報!$A$5:$B$151,2,FALSE),VLOOKUP(②選手情報入力!R27,種目情報!$E$5:$F$135,2,FALSE))))</f>
        <v/>
      </c>
      <c r="Z18" t="str">
        <f>IF(E18="","",IF(②選手情報入力!S27="","",②選手情報入力!S27))</f>
        <v/>
      </c>
      <c r="AA18" s="29" t="str">
        <f>IF(E18="","",IF(②選手情報入力!Q27="","",1))</f>
        <v/>
      </c>
      <c r="AB18" t="str">
        <f>IF(E18="","",IF(②選手情報入力!R27="","",IF(K18=1,VLOOKUP(②選手情報入力!R27,種目情報!$A$5:$C$135,3,FALSE),VLOOKUP(②選手情報入力!R27,種目情報!$E$5:$G$135,3,FALSE))))</f>
        <v/>
      </c>
      <c r="AC18" t="str">
        <f>IF(E18="","",IF(②選手情報入力!T27="","",IF(K18=1,種目情報!$J$4,種目情報!$J$6)))</f>
        <v/>
      </c>
      <c r="AD18" t="str">
        <f>IF(E18="","",IF(②選手情報入力!T27="","",IF(K18=1,IF(②選手情報入力!$U$7="","",②選手情報入力!$U$7),IF(②選手情報入力!$U$8="","",②選手情報入力!$U$8))))</f>
        <v/>
      </c>
      <c r="AE18" t="str">
        <f>IF(E18="","",IF(②選手情報入力!T27="","",IF(K18=1,IF(②選手情報入力!$T$7="",0,1),IF(②選手情報入力!$T$8="",0,1))))</f>
        <v/>
      </c>
      <c r="AF18" t="str">
        <f>IF(E18="","",IF(②選手情報入力!T27="","",2))</f>
        <v/>
      </c>
      <c r="AG18" t="str">
        <f>IF(E18="","",IF(②選手情報入力!V27="","",IF(K18=1,種目情報!$J$5,種目情報!$J$7)))</f>
        <v/>
      </c>
      <c r="AH18" t="str">
        <f>IF(E18="","",IF(②選手情報入力!V27="","",IF(K18=1,IF(②選手情報入力!$W$7="","",②選手情報入力!$W$7),IF(②選手情報入力!$W$8="","",②選手情報入力!$W$8))))</f>
        <v/>
      </c>
      <c r="AI18" t="str">
        <f>IF(E18="","",IF(②選手情報入力!V27="","",IF(K18=1,IF(②選手情報入力!$V$7="",0,1),IF(②選手情報入力!$V$8="",0,1))))</f>
        <v/>
      </c>
      <c r="AJ18" t="str">
        <f>IF(E18="","",IF(②選手情報入力!V27="","",2))</f>
        <v/>
      </c>
      <c r="AM18" t="str">
        <f>IF(②選手情報入力!F27="","",ASC(②選手情報入力!F27))</f>
        <v/>
      </c>
      <c r="AN18" t="str">
        <f>IF(②選手情報入力!F27="","",ASC(②選手情報入力!G27))</f>
        <v/>
      </c>
    </row>
    <row r="19" spans="1:40">
      <c r="A19" t="str">
        <f t="shared" si="0"/>
        <v/>
      </c>
      <c r="B19" t="str">
        <f>IF(E19="","",①団体情報入力!$C$5)</f>
        <v/>
      </c>
      <c r="D19" t="str">
        <f>IF(E19="","",IF(①団体情報入力!C24="","",①団体情報入力!C24))</f>
        <v/>
      </c>
      <c r="E19" t="str">
        <f>IF(②選手情報入力!C28="","",②選手情報入力!C28)</f>
        <v/>
      </c>
      <c r="F19" t="str">
        <f>IF(E19="","",②選手情報入力!D28)</f>
        <v/>
      </c>
      <c r="G19" t="str">
        <f>IF(E19="","",ASC(②選手情報入力!E28))</f>
        <v/>
      </c>
      <c r="H19" t="str">
        <f t="shared" si="1"/>
        <v/>
      </c>
      <c r="I19" t="str">
        <f t="shared" si="2"/>
        <v/>
      </c>
      <c r="J19" t="str">
        <f>IF(E19="","",IF(②選手情報入力!H28="","JPN",LEFT(②選手情報入力!H28,3)))</f>
        <v/>
      </c>
      <c r="K19" t="str">
        <f>IF(E19="","",IF(②選手情報入力!I28="男",1,2))</f>
        <v/>
      </c>
      <c r="L19" t="str">
        <f>IF(E19="","",IF(②選手情報入力!J28="","",②選手情報入力!J28))</f>
        <v/>
      </c>
      <c r="M19" t="str">
        <f>IF(E19="","",LEFT(②選手情報入力!K28,4))</f>
        <v/>
      </c>
      <c r="N19" t="str">
        <f>IF(E19="","",RIGHT(②選手情報入力!K28,4))</f>
        <v/>
      </c>
      <c r="O19" t="str">
        <f t="shared" si="3"/>
        <v/>
      </c>
      <c r="Q19" t="str">
        <f>IF(E19="","",IF(②選手情報入力!L28="","",IF(K19=1,VLOOKUP(②選手情報入力!L28,種目情報!$A$5:$B$167,2,FALSE),VLOOKUP(②選手情報入力!L28,種目情報!$E$5:$F$142,2,FALSE))))</f>
        <v/>
      </c>
      <c r="R19" t="str">
        <f>IF(E19="","",IF(②選手情報入力!M28="","",②選手情報入力!M28))</f>
        <v/>
      </c>
      <c r="S19" s="29"/>
      <c r="T19" t="str">
        <f>IF(E19="","",IF(②選手情報入力!L28="","",IF(K19=1,VLOOKUP(②選手情報入力!L28,種目情報!$A$5:$C$135,3,FALSE),VLOOKUP(②選手情報入力!L28,種目情報!$E$5:$G$135,3,FALSE))))</f>
        <v/>
      </c>
      <c r="U19" t="str">
        <f>IF(E19="","",IF(②選手情報入力!O28="","",IF(K19=1,VLOOKUP(②選手情報入力!O28,種目情報!$A$5:$B$151,2,FALSE),VLOOKUP(②選手情報入力!O28,種目情報!$E$5:$F$135,2,FALSE))))</f>
        <v/>
      </c>
      <c r="V19" t="str">
        <f>IF(E19="","",IF(②選手情報入力!P28="","",②選手情報入力!P28))</f>
        <v/>
      </c>
      <c r="W19" s="29" t="str">
        <f>IF(E19="","",IF(②選手情報入力!N28="","",1))</f>
        <v/>
      </c>
      <c r="X19" t="str">
        <f>IF(E19="","",IF(②選手情報入力!O28="","",IF(K19=1,VLOOKUP(②選手情報入力!O28,種目情報!$A$5:$C$135,3,FALSE),VLOOKUP(②選手情報入力!O28,種目情報!$E$5:$G$135,3,FALSE))))</f>
        <v/>
      </c>
      <c r="Y19" t="str">
        <f>IF(E19="","",IF(②選手情報入力!R28="","",IF(K19=1,VLOOKUP(②選手情報入力!R28,種目情報!$A$5:$B$151,2,FALSE),VLOOKUP(②選手情報入力!R28,種目情報!$E$5:$F$135,2,FALSE))))</f>
        <v/>
      </c>
      <c r="Z19" t="str">
        <f>IF(E19="","",IF(②選手情報入力!S28="","",②選手情報入力!S28))</f>
        <v/>
      </c>
      <c r="AA19" s="29" t="str">
        <f>IF(E19="","",IF(②選手情報入力!Q28="","",1))</f>
        <v/>
      </c>
      <c r="AB19" t="str">
        <f>IF(E19="","",IF(②選手情報入力!R28="","",IF(K19=1,VLOOKUP(②選手情報入力!R28,種目情報!$A$5:$C$135,3,FALSE),VLOOKUP(②選手情報入力!R28,種目情報!$E$5:$G$135,3,FALSE))))</f>
        <v/>
      </c>
      <c r="AC19" t="str">
        <f>IF(E19="","",IF(②選手情報入力!T28="","",IF(K19=1,種目情報!$J$4,種目情報!$J$6)))</f>
        <v/>
      </c>
      <c r="AD19" t="str">
        <f>IF(E19="","",IF(②選手情報入力!T28="","",IF(K19=1,IF(②選手情報入力!$U$7="","",②選手情報入力!$U$7),IF(②選手情報入力!$U$8="","",②選手情報入力!$U$8))))</f>
        <v/>
      </c>
      <c r="AE19" t="str">
        <f>IF(E19="","",IF(②選手情報入力!T28="","",IF(K19=1,IF(②選手情報入力!$T$7="",0,1),IF(②選手情報入力!$T$8="",0,1))))</f>
        <v/>
      </c>
      <c r="AF19" t="str">
        <f>IF(E19="","",IF(②選手情報入力!T28="","",2))</f>
        <v/>
      </c>
      <c r="AG19" t="str">
        <f>IF(E19="","",IF(②選手情報入力!V28="","",IF(K19=1,種目情報!$J$5,種目情報!$J$7)))</f>
        <v/>
      </c>
      <c r="AH19" t="str">
        <f>IF(E19="","",IF(②選手情報入力!V28="","",IF(K19=1,IF(②選手情報入力!$W$7="","",②選手情報入力!$W$7),IF(②選手情報入力!$W$8="","",②選手情報入力!$W$8))))</f>
        <v/>
      </c>
      <c r="AI19" t="str">
        <f>IF(E19="","",IF(②選手情報入力!V28="","",IF(K19=1,IF(②選手情報入力!$V$7="",0,1),IF(②選手情報入力!$V$8="",0,1))))</f>
        <v/>
      </c>
      <c r="AJ19" t="str">
        <f>IF(E19="","",IF(②選手情報入力!V28="","",2))</f>
        <v/>
      </c>
      <c r="AM19" t="str">
        <f>IF(②選手情報入力!F28="","",ASC(②選手情報入力!F28))</f>
        <v/>
      </c>
      <c r="AN19" t="str">
        <f>IF(②選手情報入力!F28="","",ASC(②選手情報入力!G28))</f>
        <v/>
      </c>
    </row>
    <row r="20" spans="1:40">
      <c r="A20" t="str">
        <f t="shared" si="0"/>
        <v/>
      </c>
      <c r="B20" t="str">
        <f>IF(E20="","",①団体情報入力!$C$5)</f>
        <v/>
      </c>
      <c r="D20" t="str">
        <f>IF(E20="","",IF(①団体情報入力!C25="","",①団体情報入力!C25))</f>
        <v/>
      </c>
      <c r="E20" t="str">
        <f>IF(②選手情報入力!C29="","",②選手情報入力!C29)</f>
        <v/>
      </c>
      <c r="F20" t="str">
        <f>IF(E20="","",②選手情報入力!D29)</f>
        <v/>
      </c>
      <c r="G20" t="str">
        <f>IF(E20="","",ASC(②選手情報入力!E29))</f>
        <v/>
      </c>
      <c r="H20" t="str">
        <f t="shared" si="1"/>
        <v/>
      </c>
      <c r="I20" t="str">
        <f t="shared" si="2"/>
        <v/>
      </c>
      <c r="J20" t="str">
        <f>IF(E20="","",IF(②選手情報入力!H29="","JPN",LEFT(②選手情報入力!H29,3)))</f>
        <v/>
      </c>
      <c r="K20" t="str">
        <f>IF(E20="","",IF(②選手情報入力!I29="男",1,2))</f>
        <v/>
      </c>
      <c r="L20" t="str">
        <f>IF(E20="","",IF(②選手情報入力!J29="","",②選手情報入力!J29))</f>
        <v/>
      </c>
      <c r="M20" t="str">
        <f>IF(E20="","",LEFT(②選手情報入力!K29,4))</f>
        <v/>
      </c>
      <c r="N20" t="str">
        <f>IF(E20="","",RIGHT(②選手情報入力!K29,4))</f>
        <v/>
      </c>
      <c r="O20" t="str">
        <f t="shared" si="3"/>
        <v/>
      </c>
      <c r="Q20" t="str">
        <f>IF(E20="","",IF(②選手情報入力!L29="","",IF(K20=1,VLOOKUP(②選手情報入力!L29,種目情報!$A$5:$B$167,2,FALSE),VLOOKUP(②選手情報入力!L29,種目情報!$E$5:$F$142,2,FALSE))))</f>
        <v/>
      </c>
      <c r="R20" t="str">
        <f>IF(E20="","",IF(②選手情報入力!M29="","",②選手情報入力!M29))</f>
        <v/>
      </c>
      <c r="S20" s="29"/>
      <c r="T20" t="str">
        <f>IF(E20="","",IF(②選手情報入力!L29="","",IF(K20=1,VLOOKUP(②選手情報入力!L29,種目情報!$A$5:$C$135,3,FALSE),VLOOKUP(②選手情報入力!L29,種目情報!$E$5:$G$135,3,FALSE))))</f>
        <v/>
      </c>
      <c r="U20" t="str">
        <f>IF(E20="","",IF(②選手情報入力!O29="","",IF(K20=1,VLOOKUP(②選手情報入力!O29,種目情報!$A$5:$B$151,2,FALSE),VLOOKUP(②選手情報入力!O29,種目情報!$E$5:$F$135,2,FALSE))))</f>
        <v/>
      </c>
      <c r="V20" t="str">
        <f>IF(E20="","",IF(②選手情報入力!P29="","",②選手情報入力!P29))</f>
        <v/>
      </c>
      <c r="W20" s="29" t="str">
        <f>IF(E20="","",IF(②選手情報入力!N29="","",1))</f>
        <v/>
      </c>
      <c r="X20" t="str">
        <f>IF(E20="","",IF(②選手情報入力!O29="","",IF(K20=1,VLOOKUP(②選手情報入力!O29,種目情報!$A$5:$C$135,3,FALSE),VLOOKUP(②選手情報入力!O29,種目情報!$E$5:$G$135,3,FALSE))))</f>
        <v/>
      </c>
      <c r="Y20" t="str">
        <f>IF(E20="","",IF(②選手情報入力!R29="","",IF(K20=1,VLOOKUP(②選手情報入力!R29,種目情報!$A$5:$B$151,2,FALSE),VLOOKUP(②選手情報入力!R29,種目情報!$E$5:$F$135,2,FALSE))))</f>
        <v/>
      </c>
      <c r="Z20" t="str">
        <f>IF(E20="","",IF(②選手情報入力!S29="","",②選手情報入力!S29))</f>
        <v/>
      </c>
      <c r="AA20" s="29" t="str">
        <f>IF(E20="","",IF(②選手情報入力!Q29="","",1))</f>
        <v/>
      </c>
      <c r="AB20" t="str">
        <f>IF(E20="","",IF(②選手情報入力!R29="","",IF(K20=1,VLOOKUP(②選手情報入力!R29,種目情報!$A$5:$C$135,3,FALSE),VLOOKUP(②選手情報入力!R29,種目情報!$E$5:$G$135,3,FALSE))))</f>
        <v/>
      </c>
      <c r="AC20" t="str">
        <f>IF(E20="","",IF(②選手情報入力!T29="","",IF(K20=1,種目情報!$J$4,種目情報!$J$6)))</f>
        <v/>
      </c>
      <c r="AD20" t="str">
        <f>IF(E20="","",IF(②選手情報入力!T29="","",IF(K20=1,IF(②選手情報入力!$U$7="","",②選手情報入力!$U$7),IF(②選手情報入力!$U$8="","",②選手情報入力!$U$8))))</f>
        <v/>
      </c>
      <c r="AE20" t="str">
        <f>IF(E20="","",IF(②選手情報入力!T29="","",IF(K20=1,IF(②選手情報入力!$T$7="",0,1),IF(②選手情報入力!$T$8="",0,1))))</f>
        <v/>
      </c>
      <c r="AF20" t="str">
        <f>IF(E20="","",IF(②選手情報入力!T29="","",2))</f>
        <v/>
      </c>
      <c r="AG20" t="str">
        <f>IF(E20="","",IF(②選手情報入力!V29="","",IF(K20=1,種目情報!$J$5,種目情報!$J$7)))</f>
        <v/>
      </c>
      <c r="AH20" t="str">
        <f>IF(E20="","",IF(②選手情報入力!V29="","",IF(K20=1,IF(②選手情報入力!$W$7="","",②選手情報入力!$W$7),IF(②選手情報入力!$W$8="","",②選手情報入力!$W$8))))</f>
        <v/>
      </c>
      <c r="AI20" t="str">
        <f>IF(E20="","",IF(②選手情報入力!V29="","",IF(K20=1,IF(②選手情報入力!$V$7="",0,1),IF(②選手情報入力!$V$8="",0,1))))</f>
        <v/>
      </c>
      <c r="AJ20" t="str">
        <f>IF(E20="","",IF(②選手情報入力!V29="","",2))</f>
        <v/>
      </c>
      <c r="AM20" t="str">
        <f>IF(②選手情報入力!F29="","",ASC(②選手情報入力!F29))</f>
        <v/>
      </c>
      <c r="AN20" t="str">
        <f>IF(②選手情報入力!F29="","",ASC(②選手情報入力!G29))</f>
        <v/>
      </c>
    </row>
    <row r="21" spans="1:40">
      <c r="A21" t="str">
        <f t="shared" si="0"/>
        <v/>
      </c>
      <c r="B21" t="str">
        <f>IF(E21="","",①団体情報入力!$C$5)</f>
        <v/>
      </c>
      <c r="D21" t="str">
        <f>IF(E21="","",IF(①団体情報入力!C26="","",①団体情報入力!C26))</f>
        <v/>
      </c>
      <c r="E21" t="str">
        <f>IF(②選手情報入力!C30="","",②選手情報入力!C30)</f>
        <v/>
      </c>
      <c r="F21" t="str">
        <f>IF(E21="","",②選手情報入力!D30)</f>
        <v/>
      </c>
      <c r="G21" t="str">
        <f>IF(E21="","",ASC(②選手情報入力!E30))</f>
        <v/>
      </c>
      <c r="H21" t="str">
        <f t="shared" si="1"/>
        <v/>
      </c>
      <c r="I21" t="str">
        <f t="shared" si="2"/>
        <v/>
      </c>
      <c r="J21" t="str">
        <f>IF(E21="","",IF(②選手情報入力!H30="","JPN",LEFT(②選手情報入力!H30,3)))</f>
        <v/>
      </c>
      <c r="K21" t="str">
        <f>IF(E21="","",IF(②選手情報入力!I30="男",1,2))</f>
        <v/>
      </c>
      <c r="L21" t="str">
        <f>IF(E21="","",IF(②選手情報入力!J30="","",②選手情報入力!J30))</f>
        <v/>
      </c>
      <c r="M21" t="str">
        <f>IF(E21="","",LEFT(②選手情報入力!K30,4))</f>
        <v/>
      </c>
      <c r="N21" t="str">
        <f>IF(E21="","",RIGHT(②選手情報入力!K30,4))</f>
        <v/>
      </c>
      <c r="O21" t="str">
        <f t="shared" si="3"/>
        <v/>
      </c>
      <c r="Q21" t="str">
        <f>IF(E21="","",IF(②選手情報入力!L30="","",IF(K21=1,VLOOKUP(②選手情報入力!L30,種目情報!$A$5:$B$167,2,FALSE),VLOOKUP(②選手情報入力!L30,種目情報!$E$5:$F$142,2,FALSE))))</f>
        <v/>
      </c>
      <c r="R21" t="str">
        <f>IF(E21="","",IF(②選手情報入力!M30="","",②選手情報入力!M30))</f>
        <v/>
      </c>
      <c r="S21" s="29"/>
      <c r="T21" t="str">
        <f>IF(E21="","",IF(②選手情報入力!L30="","",IF(K21=1,VLOOKUP(②選手情報入力!L30,種目情報!$A$5:$C$135,3,FALSE),VLOOKUP(②選手情報入力!L30,種目情報!$E$5:$G$135,3,FALSE))))</f>
        <v/>
      </c>
      <c r="U21" t="str">
        <f>IF(E21="","",IF(②選手情報入力!O30="","",IF(K21=1,VLOOKUP(②選手情報入力!O30,種目情報!$A$5:$B$151,2,FALSE),VLOOKUP(②選手情報入力!O30,種目情報!$E$5:$F$135,2,FALSE))))</f>
        <v/>
      </c>
      <c r="V21" t="str">
        <f>IF(E21="","",IF(②選手情報入力!P30="","",②選手情報入力!P30))</f>
        <v/>
      </c>
      <c r="W21" s="29" t="str">
        <f>IF(E21="","",IF(②選手情報入力!N30="","",1))</f>
        <v/>
      </c>
      <c r="X21" t="str">
        <f>IF(E21="","",IF(②選手情報入力!O30="","",IF(K21=1,VLOOKUP(②選手情報入力!O30,種目情報!$A$5:$C$135,3,FALSE),VLOOKUP(②選手情報入力!O30,種目情報!$E$5:$G$135,3,FALSE))))</f>
        <v/>
      </c>
      <c r="Y21" t="str">
        <f>IF(E21="","",IF(②選手情報入力!R30="","",IF(K21=1,VLOOKUP(②選手情報入力!R30,種目情報!$A$5:$B$151,2,FALSE),VLOOKUP(②選手情報入力!R30,種目情報!$E$5:$F$135,2,FALSE))))</f>
        <v/>
      </c>
      <c r="Z21" t="str">
        <f>IF(E21="","",IF(②選手情報入力!S30="","",②選手情報入力!S30))</f>
        <v/>
      </c>
      <c r="AA21" s="29" t="str">
        <f>IF(E21="","",IF(②選手情報入力!Q30="","",1))</f>
        <v/>
      </c>
      <c r="AB21" t="str">
        <f>IF(E21="","",IF(②選手情報入力!R30="","",IF(K21=1,VLOOKUP(②選手情報入力!R30,種目情報!$A$5:$C$135,3,FALSE),VLOOKUP(②選手情報入力!R30,種目情報!$E$5:$G$135,3,FALSE))))</f>
        <v/>
      </c>
      <c r="AC21" t="str">
        <f>IF(E21="","",IF(②選手情報入力!T30="","",IF(K21=1,種目情報!$J$4,種目情報!$J$6)))</f>
        <v/>
      </c>
      <c r="AD21" t="str">
        <f>IF(E21="","",IF(②選手情報入力!T30="","",IF(K21=1,IF(②選手情報入力!$U$7="","",②選手情報入力!$U$7),IF(②選手情報入力!$U$8="","",②選手情報入力!$U$8))))</f>
        <v/>
      </c>
      <c r="AE21" t="str">
        <f>IF(E21="","",IF(②選手情報入力!T30="","",IF(K21=1,IF(②選手情報入力!$T$7="",0,1),IF(②選手情報入力!$T$8="",0,1))))</f>
        <v/>
      </c>
      <c r="AF21" t="str">
        <f>IF(E21="","",IF(②選手情報入力!T30="","",2))</f>
        <v/>
      </c>
      <c r="AG21" t="str">
        <f>IF(E21="","",IF(②選手情報入力!V30="","",IF(K21=1,種目情報!$J$5,種目情報!$J$7)))</f>
        <v/>
      </c>
      <c r="AH21" t="str">
        <f>IF(E21="","",IF(②選手情報入力!V30="","",IF(K21=1,IF(②選手情報入力!$W$7="","",②選手情報入力!$W$7),IF(②選手情報入力!$W$8="","",②選手情報入力!$W$8))))</f>
        <v/>
      </c>
      <c r="AI21" t="str">
        <f>IF(E21="","",IF(②選手情報入力!V30="","",IF(K21=1,IF(②選手情報入力!$V$7="",0,1),IF(②選手情報入力!$V$8="",0,1))))</f>
        <v/>
      </c>
      <c r="AJ21" t="str">
        <f>IF(E21="","",IF(②選手情報入力!V30="","",2))</f>
        <v/>
      </c>
      <c r="AM21" t="str">
        <f>IF(②選手情報入力!F30="","",ASC(②選手情報入力!F30))</f>
        <v/>
      </c>
      <c r="AN21" t="str">
        <f>IF(②選手情報入力!F30="","",ASC(②選手情報入力!G30))</f>
        <v/>
      </c>
    </row>
    <row r="22" spans="1:40">
      <c r="A22" t="str">
        <f t="shared" si="0"/>
        <v/>
      </c>
      <c r="B22" t="str">
        <f>IF(E22="","",①団体情報入力!$C$5)</f>
        <v/>
      </c>
      <c r="D22" t="str">
        <f>IF(E22="","",IF(①団体情報入力!C27="","",①団体情報入力!C27))</f>
        <v/>
      </c>
      <c r="E22" t="str">
        <f>IF(②選手情報入力!C31="","",②選手情報入力!C31)</f>
        <v/>
      </c>
      <c r="F22" t="str">
        <f>IF(E22="","",②選手情報入力!D31)</f>
        <v/>
      </c>
      <c r="G22" t="str">
        <f>IF(E22="","",ASC(②選手情報入力!E31))</f>
        <v/>
      </c>
      <c r="H22" t="str">
        <f t="shared" si="1"/>
        <v/>
      </c>
      <c r="I22" t="str">
        <f t="shared" si="2"/>
        <v/>
      </c>
      <c r="J22" t="str">
        <f>IF(E22="","",IF(②選手情報入力!H31="","JPN",LEFT(②選手情報入力!H31,3)))</f>
        <v/>
      </c>
      <c r="K22" t="str">
        <f>IF(E22="","",IF(②選手情報入力!I31="男",1,2))</f>
        <v/>
      </c>
      <c r="L22" t="str">
        <f>IF(E22="","",IF(②選手情報入力!J31="","",②選手情報入力!J31))</f>
        <v/>
      </c>
      <c r="M22" t="str">
        <f>IF(E22="","",LEFT(②選手情報入力!K31,4))</f>
        <v/>
      </c>
      <c r="N22" t="str">
        <f>IF(E22="","",RIGHT(②選手情報入力!K31,4))</f>
        <v/>
      </c>
      <c r="O22" t="str">
        <f t="shared" si="3"/>
        <v/>
      </c>
      <c r="Q22" t="str">
        <f>IF(E22="","",IF(②選手情報入力!L31="","",IF(K22=1,VLOOKUP(②選手情報入力!L31,種目情報!$A$5:$B$167,2,FALSE),VLOOKUP(②選手情報入力!L31,種目情報!$E$5:$F$142,2,FALSE))))</f>
        <v/>
      </c>
      <c r="R22" t="str">
        <f>IF(E22="","",IF(②選手情報入力!M31="","",②選手情報入力!M31))</f>
        <v/>
      </c>
      <c r="S22" s="29"/>
      <c r="T22" t="str">
        <f>IF(E22="","",IF(②選手情報入力!L31="","",IF(K22=1,VLOOKUP(②選手情報入力!L31,種目情報!$A$5:$C$135,3,FALSE),VLOOKUP(②選手情報入力!L31,種目情報!$E$5:$G$135,3,FALSE))))</f>
        <v/>
      </c>
      <c r="U22" t="str">
        <f>IF(E22="","",IF(②選手情報入力!O31="","",IF(K22=1,VLOOKUP(②選手情報入力!O31,種目情報!$A$5:$B$151,2,FALSE),VLOOKUP(②選手情報入力!O31,種目情報!$E$5:$F$135,2,FALSE))))</f>
        <v/>
      </c>
      <c r="V22" t="str">
        <f>IF(E22="","",IF(②選手情報入力!P31="","",②選手情報入力!P31))</f>
        <v/>
      </c>
      <c r="W22" s="29" t="str">
        <f>IF(E22="","",IF(②選手情報入力!N31="","",1))</f>
        <v/>
      </c>
      <c r="X22" t="str">
        <f>IF(E22="","",IF(②選手情報入力!O31="","",IF(K22=1,VLOOKUP(②選手情報入力!O31,種目情報!$A$5:$C$135,3,FALSE),VLOOKUP(②選手情報入力!O31,種目情報!$E$5:$G$135,3,FALSE))))</f>
        <v/>
      </c>
      <c r="Y22" t="str">
        <f>IF(E22="","",IF(②選手情報入力!R31="","",IF(K22=1,VLOOKUP(②選手情報入力!R31,種目情報!$A$5:$B$151,2,FALSE),VLOOKUP(②選手情報入力!R31,種目情報!$E$5:$F$135,2,FALSE))))</f>
        <v/>
      </c>
      <c r="Z22" t="str">
        <f>IF(E22="","",IF(②選手情報入力!S31="","",②選手情報入力!S31))</f>
        <v/>
      </c>
      <c r="AA22" s="29" t="str">
        <f>IF(E22="","",IF(②選手情報入力!Q31="","",1))</f>
        <v/>
      </c>
      <c r="AB22" t="str">
        <f>IF(E22="","",IF(②選手情報入力!R31="","",IF(K22=1,VLOOKUP(②選手情報入力!R31,種目情報!$A$5:$C$135,3,FALSE),VLOOKUP(②選手情報入力!R31,種目情報!$E$5:$G$135,3,FALSE))))</f>
        <v/>
      </c>
      <c r="AC22" t="str">
        <f>IF(E22="","",IF(②選手情報入力!T31="","",IF(K22=1,種目情報!$J$4,種目情報!$J$6)))</f>
        <v/>
      </c>
      <c r="AD22" t="str">
        <f>IF(E22="","",IF(②選手情報入力!T31="","",IF(K22=1,IF(②選手情報入力!$U$7="","",②選手情報入力!$U$7),IF(②選手情報入力!$U$8="","",②選手情報入力!$U$8))))</f>
        <v/>
      </c>
      <c r="AE22" t="str">
        <f>IF(E22="","",IF(②選手情報入力!T31="","",IF(K22=1,IF(②選手情報入力!$T$7="",0,1),IF(②選手情報入力!$T$8="",0,1))))</f>
        <v/>
      </c>
      <c r="AF22" t="str">
        <f>IF(E22="","",IF(②選手情報入力!T31="","",2))</f>
        <v/>
      </c>
      <c r="AG22" t="str">
        <f>IF(E22="","",IF(②選手情報入力!V31="","",IF(K22=1,種目情報!$J$5,種目情報!$J$7)))</f>
        <v/>
      </c>
      <c r="AH22" t="str">
        <f>IF(E22="","",IF(②選手情報入力!V31="","",IF(K22=1,IF(②選手情報入力!$W$7="","",②選手情報入力!$W$7),IF(②選手情報入力!$W$8="","",②選手情報入力!$W$8))))</f>
        <v/>
      </c>
      <c r="AI22" t="str">
        <f>IF(E22="","",IF(②選手情報入力!V31="","",IF(K22=1,IF(②選手情報入力!$V$7="",0,1),IF(②選手情報入力!$V$8="",0,1))))</f>
        <v/>
      </c>
      <c r="AJ22" t="str">
        <f>IF(E22="","",IF(②選手情報入力!V31="","",2))</f>
        <v/>
      </c>
      <c r="AM22" t="str">
        <f>IF(②選手情報入力!F31="","",ASC(②選手情報入力!F31))</f>
        <v/>
      </c>
      <c r="AN22" t="str">
        <f>IF(②選手情報入力!F31="","",ASC(②選手情報入力!G31))</f>
        <v/>
      </c>
    </row>
    <row r="23" spans="1:40">
      <c r="A23" t="str">
        <f t="shared" si="0"/>
        <v/>
      </c>
      <c r="B23" t="str">
        <f>IF(E23="","",①団体情報入力!$C$5)</f>
        <v/>
      </c>
      <c r="D23" t="str">
        <f>IF(E23="","",IF(①団体情報入力!C28="","",①団体情報入力!C28))</f>
        <v/>
      </c>
      <c r="E23" t="str">
        <f>IF(②選手情報入力!C32="","",②選手情報入力!C32)</f>
        <v/>
      </c>
      <c r="F23" t="str">
        <f>IF(E23="","",②選手情報入力!D32)</f>
        <v/>
      </c>
      <c r="G23" t="str">
        <f>IF(E23="","",ASC(②選手情報入力!E32))</f>
        <v/>
      </c>
      <c r="H23" t="str">
        <f t="shared" si="1"/>
        <v/>
      </c>
      <c r="I23" t="str">
        <f t="shared" si="2"/>
        <v/>
      </c>
      <c r="J23" t="str">
        <f>IF(E23="","",IF(②選手情報入力!H32="","JPN",LEFT(②選手情報入力!H32,3)))</f>
        <v/>
      </c>
      <c r="K23" t="str">
        <f>IF(E23="","",IF(②選手情報入力!I32="男",1,2))</f>
        <v/>
      </c>
      <c r="L23" t="str">
        <f>IF(E23="","",IF(②選手情報入力!J32="","",②選手情報入力!J32))</f>
        <v/>
      </c>
      <c r="M23" t="str">
        <f>IF(E23="","",LEFT(②選手情報入力!K32,4))</f>
        <v/>
      </c>
      <c r="N23" t="str">
        <f>IF(E23="","",RIGHT(②選手情報入力!K32,4))</f>
        <v/>
      </c>
      <c r="O23" t="str">
        <f t="shared" si="3"/>
        <v/>
      </c>
      <c r="Q23" t="str">
        <f>IF(E23="","",IF(②選手情報入力!L32="","",IF(K23=1,VLOOKUP(②選手情報入力!L32,種目情報!$A$5:$B$167,2,FALSE),VLOOKUP(②選手情報入力!L32,種目情報!$E$5:$F$142,2,FALSE))))</f>
        <v/>
      </c>
      <c r="R23" t="str">
        <f>IF(E23="","",IF(②選手情報入力!M32="","",②選手情報入力!M32))</f>
        <v/>
      </c>
      <c r="S23" s="29"/>
      <c r="T23" t="str">
        <f>IF(E23="","",IF(②選手情報入力!L32="","",IF(K23=1,VLOOKUP(②選手情報入力!L32,種目情報!$A$5:$C$135,3,FALSE),VLOOKUP(②選手情報入力!L32,種目情報!$E$5:$G$135,3,FALSE))))</f>
        <v/>
      </c>
      <c r="U23" t="str">
        <f>IF(E23="","",IF(②選手情報入力!O32="","",IF(K23=1,VLOOKUP(②選手情報入力!O32,種目情報!$A$5:$B$151,2,FALSE),VLOOKUP(②選手情報入力!O32,種目情報!$E$5:$F$135,2,FALSE))))</f>
        <v/>
      </c>
      <c r="V23" t="str">
        <f>IF(E23="","",IF(②選手情報入力!P32="","",②選手情報入力!P32))</f>
        <v/>
      </c>
      <c r="W23" s="29" t="str">
        <f>IF(E23="","",IF(②選手情報入力!N32="","",1))</f>
        <v/>
      </c>
      <c r="X23" t="str">
        <f>IF(E23="","",IF(②選手情報入力!O32="","",IF(K23=1,VLOOKUP(②選手情報入力!O32,種目情報!$A$5:$C$135,3,FALSE),VLOOKUP(②選手情報入力!O32,種目情報!$E$5:$G$135,3,FALSE))))</f>
        <v/>
      </c>
      <c r="Y23" t="str">
        <f>IF(E23="","",IF(②選手情報入力!R32="","",IF(K23=1,VLOOKUP(②選手情報入力!R32,種目情報!$A$5:$B$151,2,FALSE),VLOOKUP(②選手情報入力!R32,種目情報!$E$5:$F$135,2,FALSE))))</f>
        <v/>
      </c>
      <c r="Z23" t="str">
        <f>IF(E23="","",IF(②選手情報入力!S32="","",②選手情報入力!S32))</f>
        <v/>
      </c>
      <c r="AA23" s="29" t="str">
        <f>IF(E23="","",IF(②選手情報入力!Q32="","",1))</f>
        <v/>
      </c>
      <c r="AB23" t="str">
        <f>IF(E23="","",IF(②選手情報入力!R32="","",IF(K23=1,VLOOKUP(②選手情報入力!R32,種目情報!$A$5:$C$135,3,FALSE),VLOOKUP(②選手情報入力!R32,種目情報!$E$5:$G$135,3,FALSE))))</f>
        <v/>
      </c>
      <c r="AC23" t="str">
        <f>IF(E23="","",IF(②選手情報入力!T32="","",IF(K23=1,種目情報!$J$4,種目情報!$J$6)))</f>
        <v/>
      </c>
      <c r="AD23" t="str">
        <f>IF(E23="","",IF(②選手情報入力!T32="","",IF(K23=1,IF(②選手情報入力!$U$7="","",②選手情報入力!$U$7),IF(②選手情報入力!$U$8="","",②選手情報入力!$U$8))))</f>
        <v/>
      </c>
      <c r="AE23" t="str">
        <f>IF(E23="","",IF(②選手情報入力!T32="","",IF(K23=1,IF(②選手情報入力!$T$7="",0,1),IF(②選手情報入力!$T$8="",0,1))))</f>
        <v/>
      </c>
      <c r="AF23" t="str">
        <f>IF(E23="","",IF(②選手情報入力!T32="","",2))</f>
        <v/>
      </c>
      <c r="AG23" t="str">
        <f>IF(E23="","",IF(②選手情報入力!V32="","",IF(K23=1,種目情報!$J$5,種目情報!$J$7)))</f>
        <v/>
      </c>
      <c r="AH23" t="str">
        <f>IF(E23="","",IF(②選手情報入力!V32="","",IF(K23=1,IF(②選手情報入力!$W$7="","",②選手情報入力!$W$7),IF(②選手情報入力!$W$8="","",②選手情報入力!$W$8))))</f>
        <v/>
      </c>
      <c r="AI23" t="str">
        <f>IF(E23="","",IF(②選手情報入力!V32="","",IF(K23=1,IF(②選手情報入力!$V$7="",0,1),IF(②選手情報入力!$V$8="",0,1))))</f>
        <v/>
      </c>
      <c r="AJ23" t="str">
        <f>IF(E23="","",IF(②選手情報入力!V32="","",2))</f>
        <v/>
      </c>
      <c r="AM23" t="str">
        <f>IF(②選手情報入力!F32="","",ASC(②選手情報入力!F32))</f>
        <v/>
      </c>
      <c r="AN23" t="str">
        <f>IF(②選手情報入力!F32="","",ASC(②選手情報入力!G32))</f>
        <v/>
      </c>
    </row>
    <row r="24" spans="1:40">
      <c r="A24" t="str">
        <f t="shared" si="0"/>
        <v/>
      </c>
      <c r="B24" t="str">
        <f>IF(E24="","",①団体情報入力!$C$5)</f>
        <v/>
      </c>
      <c r="D24" t="str">
        <f>IF(E24="","",IF(①団体情報入力!C29="","",①団体情報入力!C29))</f>
        <v/>
      </c>
      <c r="E24" t="str">
        <f>IF(②選手情報入力!C33="","",②選手情報入力!C33)</f>
        <v/>
      </c>
      <c r="F24" t="str">
        <f>IF(E24="","",②選手情報入力!D33)</f>
        <v/>
      </c>
      <c r="G24" t="str">
        <f>IF(E24="","",ASC(②選手情報入力!E33))</f>
        <v/>
      </c>
      <c r="H24" t="str">
        <f t="shared" si="1"/>
        <v/>
      </c>
      <c r="I24" t="str">
        <f t="shared" si="2"/>
        <v/>
      </c>
      <c r="J24" t="str">
        <f>IF(E24="","",IF(②選手情報入力!H33="","JPN",LEFT(②選手情報入力!H33,3)))</f>
        <v/>
      </c>
      <c r="K24" t="str">
        <f>IF(E24="","",IF(②選手情報入力!I33="男",1,2))</f>
        <v/>
      </c>
      <c r="L24" t="str">
        <f>IF(E24="","",IF(②選手情報入力!J33="","",②選手情報入力!J33))</f>
        <v/>
      </c>
      <c r="M24" t="str">
        <f>IF(E24="","",LEFT(②選手情報入力!K33,4))</f>
        <v/>
      </c>
      <c r="N24" t="str">
        <f>IF(E24="","",RIGHT(②選手情報入力!K33,4))</f>
        <v/>
      </c>
      <c r="O24" t="str">
        <f t="shared" si="3"/>
        <v/>
      </c>
      <c r="Q24" t="str">
        <f>IF(E24="","",IF(②選手情報入力!L33="","",IF(K24=1,VLOOKUP(②選手情報入力!L33,種目情報!$A$5:$B$167,2,FALSE),VLOOKUP(②選手情報入力!L33,種目情報!$E$5:$F$142,2,FALSE))))</f>
        <v/>
      </c>
      <c r="R24" t="str">
        <f>IF(E24="","",IF(②選手情報入力!M33="","",②選手情報入力!M33))</f>
        <v/>
      </c>
      <c r="S24" s="29"/>
      <c r="T24" t="str">
        <f>IF(E24="","",IF(②選手情報入力!L33="","",IF(K24=1,VLOOKUP(②選手情報入力!L33,種目情報!$A$5:$C$135,3,FALSE),VLOOKUP(②選手情報入力!L33,種目情報!$E$5:$G$135,3,FALSE))))</f>
        <v/>
      </c>
      <c r="U24" t="str">
        <f>IF(E24="","",IF(②選手情報入力!O33="","",IF(K24=1,VLOOKUP(②選手情報入力!O33,種目情報!$A$5:$B$151,2,FALSE),VLOOKUP(②選手情報入力!O33,種目情報!$E$5:$F$135,2,FALSE))))</f>
        <v/>
      </c>
      <c r="V24" t="str">
        <f>IF(E24="","",IF(②選手情報入力!P33="","",②選手情報入力!P33))</f>
        <v/>
      </c>
      <c r="W24" s="29" t="str">
        <f>IF(E24="","",IF(②選手情報入力!N33="","",1))</f>
        <v/>
      </c>
      <c r="X24" t="str">
        <f>IF(E24="","",IF(②選手情報入力!O33="","",IF(K24=1,VLOOKUP(②選手情報入力!O33,種目情報!$A$5:$C$135,3,FALSE),VLOOKUP(②選手情報入力!O33,種目情報!$E$5:$G$135,3,FALSE))))</f>
        <v/>
      </c>
      <c r="Y24" t="str">
        <f>IF(E24="","",IF(②選手情報入力!R33="","",IF(K24=1,VLOOKUP(②選手情報入力!R33,種目情報!$A$5:$B$151,2,FALSE),VLOOKUP(②選手情報入力!R33,種目情報!$E$5:$F$135,2,FALSE))))</f>
        <v/>
      </c>
      <c r="Z24" t="str">
        <f>IF(E24="","",IF(②選手情報入力!S33="","",②選手情報入力!S33))</f>
        <v/>
      </c>
      <c r="AA24" s="29" t="str">
        <f>IF(E24="","",IF(②選手情報入力!Q33="","",1))</f>
        <v/>
      </c>
      <c r="AB24" t="str">
        <f>IF(E24="","",IF(②選手情報入力!R33="","",IF(K24=1,VLOOKUP(②選手情報入力!R33,種目情報!$A$5:$C$135,3,FALSE),VLOOKUP(②選手情報入力!R33,種目情報!$E$5:$G$135,3,FALSE))))</f>
        <v/>
      </c>
      <c r="AC24" t="str">
        <f>IF(E24="","",IF(②選手情報入力!T33="","",IF(K24=1,種目情報!$J$4,種目情報!$J$6)))</f>
        <v/>
      </c>
      <c r="AD24" t="str">
        <f>IF(E24="","",IF(②選手情報入力!T33="","",IF(K24=1,IF(②選手情報入力!$U$7="","",②選手情報入力!$U$7),IF(②選手情報入力!$U$8="","",②選手情報入力!$U$8))))</f>
        <v/>
      </c>
      <c r="AE24" t="str">
        <f>IF(E24="","",IF(②選手情報入力!T33="","",IF(K24=1,IF(②選手情報入力!$T$7="",0,1),IF(②選手情報入力!$T$8="",0,1))))</f>
        <v/>
      </c>
      <c r="AF24" t="str">
        <f>IF(E24="","",IF(②選手情報入力!T33="","",2))</f>
        <v/>
      </c>
      <c r="AG24" t="str">
        <f>IF(E24="","",IF(②選手情報入力!V33="","",IF(K24=1,種目情報!$J$5,種目情報!$J$7)))</f>
        <v/>
      </c>
      <c r="AH24" t="str">
        <f>IF(E24="","",IF(②選手情報入力!V33="","",IF(K24=1,IF(②選手情報入力!$W$7="","",②選手情報入力!$W$7),IF(②選手情報入力!$W$8="","",②選手情報入力!$W$8))))</f>
        <v/>
      </c>
      <c r="AI24" t="str">
        <f>IF(E24="","",IF(②選手情報入力!V33="","",IF(K24=1,IF(②選手情報入力!$V$7="",0,1),IF(②選手情報入力!$V$8="",0,1))))</f>
        <v/>
      </c>
      <c r="AJ24" t="str">
        <f>IF(E24="","",IF(②選手情報入力!V33="","",2))</f>
        <v/>
      </c>
      <c r="AM24" t="str">
        <f>IF(②選手情報入力!F33="","",ASC(②選手情報入力!F33))</f>
        <v/>
      </c>
      <c r="AN24" t="str">
        <f>IF(②選手情報入力!F33="","",ASC(②選手情報入力!G33))</f>
        <v/>
      </c>
    </row>
    <row r="25" spans="1:40">
      <c r="A25" t="str">
        <f t="shared" si="0"/>
        <v/>
      </c>
      <c r="B25" t="str">
        <f>IF(E25="","",①団体情報入力!$C$5)</f>
        <v/>
      </c>
      <c r="D25" t="str">
        <f>IF(E25="","",IF(①団体情報入力!C30="","",①団体情報入力!C30))</f>
        <v/>
      </c>
      <c r="E25" t="str">
        <f>IF(②選手情報入力!C34="","",②選手情報入力!C34)</f>
        <v/>
      </c>
      <c r="F25" t="str">
        <f>IF(E25="","",②選手情報入力!D34)</f>
        <v/>
      </c>
      <c r="G25" t="str">
        <f>IF(E25="","",ASC(②選手情報入力!E34))</f>
        <v/>
      </c>
      <c r="H25" t="str">
        <f t="shared" si="1"/>
        <v/>
      </c>
      <c r="I25" t="str">
        <f t="shared" si="2"/>
        <v/>
      </c>
      <c r="J25" t="str">
        <f>IF(E25="","",IF(②選手情報入力!H34="","JPN",LEFT(②選手情報入力!H34,3)))</f>
        <v/>
      </c>
      <c r="K25" t="str">
        <f>IF(E25="","",IF(②選手情報入力!I34="男",1,2))</f>
        <v/>
      </c>
      <c r="L25" t="str">
        <f>IF(E25="","",IF(②選手情報入力!J34="","",②選手情報入力!J34))</f>
        <v/>
      </c>
      <c r="M25" t="str">
        <f>IF(E25="","",LEFT(②選手情報入力!K34,4))</f>
        <v/>
      </c>
      <c r="N25" t="str">
        <f>IF(E25="","",RIGHT(②選手情報入力!K34,4))</f>
        <v/>
      </c>
      <c r="O25" t="str">
        <f t="shared" si="3"/>
        <v/>
      </c>
      <c r="Q25" t="str">
        <f>IF(E25="","",IF(②選手情報入力!L34="","",IF(K25=1,VLOOKUP(②選手情報入力!L34,種目情報!$A$5:$B$167,2,FALSE),VLOOKUP(②選手情報入力!L34,種目情報!$E$5:$F$142,2,FALSE))))</f>
        <v/>
      </c>
      <c r="R25" t="str">
        <f>IF(E25="","",IF(②選手情報入力!M34="","",②選手情報入力!M34))</f>
        <v/>
      </c>
      <c r="S25" s="29"/>
      <c r="T25" t="str">
        <f>IF(E25="","",IF(②選手情報入力!L34="","",IF(K25=1,VLOOKUP(②選手情報入力!L34,種目情報!$A$5:$C$135,3,FALSE),VLOOKUP(②選手情報入力!L34,種目情報!$E$5:$G$135,3,FALSE))))</f>
        <v/>
      </c>
      <c r="U25" t="str">
        <f>IF(E25="","",IF(②選手情報入力!O34="","",IF(K25=1,VLOOKUP(②選手情報入力!O34,種目情報!$A$5:$B$151,2,FALSE),VLOOKUP(②選手情報入力!O34,種目情報!$E$5:$F$135,2,FALSE))))</f>
        <v/>
      </c>
      <c r="V25" t="str">
        <f>IF(E25="","",IF(②選手情報入力!P34="","",②選手情報入力!P34))</f>
        <v/>
      </c>
      <c r="W25" s="29" t="str">
        <f>IF(E25="","",IF(②選手情報入力!N34="","",1))</f>
        <v/>
      </c>
      <c r="X25" t="str">
        <f>IF(E25="","",IF(②選手情報入力!O34="","",IF(K25=1,VLOOKUP(②選手情報入力!O34,種目情報!$A$5:$C$135,3,FALSE),VLOOKUP(②選手情報入力!O34,種目情報!$E$5:$G$135,3,FALSE))))</f>
        <v/>
      </c>
      <c r="Y25" t="str">
        <f>IF(E25="","",IF(②選手情報入力!R34="","",IF(K25=1,VLOOKUP(②選手情報入力!R34,種目情報!$A$5:$B$151,2,FALSE),VLOOKUP(②選手情報入力!R34,種目情報!$E$5:$F$135,2,FALSE))))</f>
        <v/>
      </c>
      <c r="Z25" t="str">
        <f>IF(E25="","",IF(②選手情報入力!S34="","",②選手情報入力!S34))</f>
        <v/>
      </c>
      <c r="AA25" s="29" t="str">
        <f>IF(E25="","",IF(②選手情報入力!Q34="","",1))</f>
        <v/>
      </c>
      <c r="AB25" t="str">
        <f>IF(E25="","",IF(②選手情報入力!R34="","",IF(K25=1,VLOOKUP(②選手情報入力!R34,種目情報!$A$5:$C$135,3,FALSE),VLOOKUP(②選手情報入力!R34,種目情報!$E$5:$G$135,3,FALSE))))</f>
        <v/>
      </c>
      <c r="AC25" t="str">
        <f>IF(E25="","",IF(②選手情報入力!T34="","",IF(K25=1,種目情報!$J$4,種目情報!$J$6)))</f>
        <v/>
      </c>
      <c r="AD25" t="str">
        <f>IF(E25="","",IF(②選手情報入力!T34="","",IF(K25=1,IF(②選手情報入力!$U$7="","",②選手情報入力!$U$7),IF(②選手情報入力!$U$8="","",②選手情報入力!$U$8))))</f>
        <v/>
      </c>
      <c r="AE25" t="str">
        <f>IF(E25="","",IF(②選手情報入力!T34="","",IF(K25=1,IF(②選手情報入力!$T$7="",0,1),IF(②選手情報入力!$T$8="",0,1))))</f>
        <v/>
      </c>
      <c r="AF25" t="str">
        <f>IF(E25="","",IF(②選手情報入力!T34="","",2))</f>
        <v/>
      </c>
      <c r="AG25" t="str">
        <f>IF(E25="","",IF(②選手情報入力!V34="","",IF(K25=1,種目情報!$J$5,種目情報!$J$7)))</f>
        <v/>
      </c>
      <c r="AH25" t="str">
        <f>IF(E25="","",IF(②選手情報入力!V34="","",IF(K25=1,IF(②選手情報入力!$W$7="","",②選手情報入力!$W$7),IF(②選手情報入力!$W$8="","",②選手情報入力!$W$8))))</f>
        <v/>
      </c>
      <c r="AI25" t="str">
        <f>IF(E25="","",IF(②選手情報入力!V34="","",IF(K25=1,IF(②選手情報入力!$V$7="",0,1),IF(②選手情報入力!$V$8="",0,1))))</f>
        <v/>
      </c>
      <c r="AJ25" t="str">
        <f>IF(E25="","",IF(②選手情報入力!V34="","",2))</f>
        <v/>
      </c>
      <c r="AM25" t="str">
        <f>IF(②選手情報入力!F34="","",ASC(②選手情報入力!F34))</f>
        <v/>
      </c>
      <c r="AN25" t="str">
        <f>IF(②選手情報入力!F34="","",ASC(②選手情報入力!G34))</f>
        <v/>
      </c>
    </row>
    <row r="26" spans="1:40">
      <c r="A26" t="str">
        <f t="shared" si="0"/>
        <v/>
      </c>
      <c r="B26" t="str">
        <f>IF(E26="","",①団体情報入力!$C$5)</f>
        <v/>
      </c>
      <c r="D26" t="str">
        <f>IF(E26="","",IF(①団体情報入力!C31="","",①団体情報入力!C31))</f>
        <v/>
      </c>
      <c r="E26" t="str">
        <f>IF(②選手情報入力!C35="","",②選手情報入力!C35)</f>
        <v/>
      </c>
      <c r="F26" t="str">
        <f>IF(E26="","",②選手情報入力!D35)</f>
        <v/>
      </c>
      <c r="G26" t="str">
        <f>IF(E26="","",ASC(②選手情報入力!E35))</f>
        <v/>
      </c>
      <c r="H26" t="str">
        <f t="shared" si="1"/>
        <v/>
      </c>
      <c r="I26" t="str">
        <f t="shared" si="2"/>
        <v/>
      </c>
      <c r="J26" t="str">
        <f>IF(E26="","",IF(②選手情報入力!H35="","JPN",LEFT(②選手情報入力!H35,3)))</f>
        <v/>
      </c>
      <c r="K26" t="str">
        <f>IF(E26="","",IF(②選手情報入力!I35="男",1,2))</f>
        <v/>
      </c>
      <c r="L26" t="str">
        <f>IF(E26="","",IF(②選手情報入力!J35="","",②選手情報入力!J35))</f>
        <v/>
      </c>
      <c r="M26" t="str">
        <f>IF(E26="","",LEFT(②選手情報入力!K35,4))</f>
        <v/>
      </c>
      <c r="N26" t="str">
        <f>IF(E26="","",RIGHT(②選手情報入力!K35,4))</f>
        <v/>
      </c>
      <c r="O26" t="str">
        <f t="shared" si="3"/>
        <v/>
      </c>
      <c r="Q26" t="str">
        <f>IF(E26="","",IF(②選手情報入力!L35="","",IF(K26=1,VLOOKUP(②選手情報入力!L35,種目情報!$A$5:$B$167,2,FALSE),VLOOKUP(②選手情報入力!L35,種目情報!$E$5:$F$142,2,FALSE))))</f>
        <v/>
      </c>
      <c r="R26" t="str">
        <f>IF(E26="","",IF(②選手情報入力!M35="","",②選手情報入力!M35))</f>
        <v/>
      </c>
      <c r="S26" s="29"/>
      <c r="T26" t="str">
        <f>IF(E26="","",IF(②選手情報入力!L35="","",IF(K26=1,VLOOKUP(②選手情報入力!L35,種目情報!$A$5:$C$135,3,FALSE),VLOOKUP(②選手情報入力!L35,種目情報!$E$5:$G$135,3,FALSE))))</f>
        <v/>
      </c>
      <c r="U26" t="str">
        <f>IF(E26="","",IF(②選手情報入力!O35="","",IF(K26=1,VLOOKUP(②選手情報入力!O35,種目情報!$A$5:$B$151,2,FALSE),VLOOKUP(②選手情報入力!O35,種目情報!$E$5:$F$135,2,FALSE))))</f>
        <v/>
      </c>
      <c r="V26" t="str">
        <f>IF(E26="","",IF(②選手情報入力!P35="","",②選手情報入力!P35))</f>
        <v/>
      </c>
      <c r="W26" s="29" t="str">
        <f>IF(E26="","",IF(②選手情報入力!N35="","",1))</f>
        <v/>
      </c>
      <c r="X26" t="str">
        <f>IF(E26="","",IF(②選手情報入力!O35="","",IF(K26=1,VLOOKUP(②選手情報入力!O35,種目情報!$A$5:$C$135,3,FALSE),VLOOKUP(②選手情報入力!O35,種目情報!$E$5:$G$135,3,FALSE))))</f>
        <v/>
      </c>
      <c r="Y26" t="str">
        <f>IF(E26="","",IF(②選手情報入力!R35="","",IF(K26=1,VLOOKUP(②選手情報入力!R35,種目情報!$A$5:$B$151,2,FALSE),VLOOKUP(②選手情報入力!R35,種目情報!$E$5:$F$135,2,FALSE))))</f>
        <v/>
      </c>
      <c r="Z26" t="str">
        <f>IF(E26="","",IF(②選手情報入力!S35="","",②選手情報入力!S35))</f>
        <v/>
      </c>
      <c r="AA26" s="29" t="str">
        <f>IF(E26="","",IF(②選手情報入力!Q35="","",1))</f>
        <v/>
      </c>
      <c r="AB26" t="str">
        <f>IF(E26="","",IF(②選手情報入力!R35="","",IF(K26=1,VLOOKUP(②選手情報入力!R35,種目情報!$A$5:$C$135,3,FALSE),VLOOKUP(②選手情報入力!R35,種目情報!$E$5:$G$135,3,FALSE))))</f>
        <v/>
      </c>
      <c r="AC26" t="str">
        <f>IF(E26="","",IF(②選手情報入力!T35="","",IF(K26=1,種目情報!$J$4,種目情報!$J$6)))</f>
        <v/>
      </c>
      <c r="AD26" t="str">
        <f>IF(E26="","",IF(②選手情報入力!T35="","",IF(K26=1,IF(②選手情報入力!$U$7="","",②選手情報入力!$U$7),IF(②選手情報入力!$U$8="","",②選手情報入力!$U$8))))</f>
        <v/>
      </c>
      <c r="AE26" t="str">
        <f>IF(E26="","",IF(②選手情報入力!T35="","",IF(K26=1,IF(②選手情報入力!$T$7="",0,1),IF(②選手情報入力!$T$8="",0,1))))</f>
        <v/>
      </c>
      <c r="AF26" t="str">
        <f>IF(E26="","",IF(②選手情報入力!T35="","",2))</f>
        <v/>
      </c>
      <c r="AG26" t="str">
        <f>IF(E26="","",IF(②選手情報入力!V35="","",IF(K26=1,種目情報!$J$5,種目情報!$J$7)))</f>
        <v/>
      </c>
      <c r="AH26" t="str">
        <f>IF(E26="","",IF(②選手情報入力!V35="","",IF(K26=1,IF(②選手情報入力!$W$7="","",②選手情報入力!$W$7),IF(②選手情報入力!$W$8="","",②選手情報入力!$W$8))))</f>
        <v/>
      </c>
      <c r="AI26" t="str">
        <f>IF(E26="","",IF(②選手情報入力!V35="","",IF(K26=1,IF(②選手情報入力!$V$7="",0,1),IF(②選手情報入力!$V$8="",0,1))))</f>
        <v/>
      </c>
      <c r="AJ26" t="str">
        <f>IF(E26="","",IF(②選手情報入力!V35="","",2))</f>
        <v/>
      </c>
      <c r="AM26" t="str">
        <f>IF(②選手情報入力!F35="","",ASC(②選手情報入力!F35))</f>
        <v/>
      </c>
      <c r="AN26" t="str">
        <f>IF(②選手情報入力!F35="","",ASC(②選手情報入力!G35))</f>
        <v/>
      </c>
    </row>
    <row r="27" spans="1:40">
      <c r="A27" t="str">
        <f t="shared" si="0"/>
        <v/>
      </c>
      <c r="B27" t="str">
        <f>IF(E27="","",①団体情報入力!$C$5)</f>
        <v/>
      </c>
      <c r="D27" t="str">
        <f>IF(E27="","",IF(①団体情報入力!C32="","",①団体情報入力!C32))</f>
        <v/>
      </c>
      <c r="E27" t="str">
        <f>IF(②選手情報入力!C36="","",②選手情報入力!C36)</f>
        <v/>
      </c>
      <c r="F27" t="str">
        <f>IF(E27="","",②選手情報入力!D36)</f>
        <v/>
      </c>
      <c r="G27" t="str">
        <f>IF(E27="","",ASC(②選手情報入力!E36))</f>
        <v/>
      </c>
      <c r="H27" t="str">
        <f t="shared" si="1"/>
        <v/>
      </c>
      <c r="I27" t="str">
        <f t="shared" si="2"/>
        <v/>
      </c>
      <c r="J27" t="str">
        <f>IF(E27="","",IF(②選手情報入力!H36="","JPN",LEFT(②選手情報入力!H36,3)))</f>
        <v/>
      </c>
      <c r="K27" t="str">
        <f>IF(E27="","",IF(②選手情報入力!I36="男",1,2))</f>
        <v/>
      </c>
      <c r="L27" t="str">
        <f>IF(E27="","",IF(②選手情報入力!J36="","",②選手情報入力!J36))</f>
        <v/>
      </c>
      <c r="M27" t="str">
        <f>IF(E27="","",LEFT(②選手情報入力!K36,4))</f>
        <v/>
      </c>
      <c r="N27" t="str">
        <f>IF(E27="","",RIGHT(②選手情報入力!K36,4))</f>
        <v/>
      </c>
      <c r="O27" t="str">
        <f t="shared" si="3"/>
        <v/>
      </c>
      <c r="Q27" t="str">
        <f>IF(E27="","",IF(②選手情報入力!L36="","",IF(K27=1,VLOOKUP(②選手情報入力!L36,種目情報!$A$5:$B$167,2,FALSE),VLOOKUP(②選手情報入力!L36,種目情報!$E$5:$F$142,2,FALSE))))</f>
        <v/>
      </c>
      <c r="R27" t="str">
        <f>IF(E27="","",IF(②選手情報入力!M36="","",②選手情報入力!M36))</f>
        <v/>
      </c>
      <c r="S27" s="29"/>
      <c r="T27" t="str">
        <f>IF(E27="","",IF(②選手情報入力!L36="","",IF(K27=1,VLOOKUP(②選手情報入力!L36,種目情報!$A$5:$C$135,3,FALSE),VLOOKUP(②選手情報入力!L36,種目情報!$E$5:$G$135,3,FALSE))))</f>
        <v/>
      </c>
      <c r="U27" t="str">
        <f>IF(E27="","",IF(②選手情報入力!O36="","",IF(K27=1,VLOOKUP(②選手情報入力!O36,種目情報!$A$5:$B$151,2,FALSE),VLOOKUP(②選手情報入力!O36,種目情報!$E$5:$F$135,2,FALSE))))</f>
        <v/>
      </c>
      <c r="V27" t="str">
        <f>IF(E27="","",IF(②選手情報入力!P36="","",②選手情報入力!P36))</f>
        <v/>
      </c>
      <c r="W27" s="29" t="str">
        <f>IF(E27="","",IF(②選手情報入力!N36="","",1))</f>
        <v/>
      </c>
      <c r="X27" t="str">
        <f>IF(E27="","",IF(②選手情報入力!O36="","",IF(K27=1,VLOOKUP(②選手情報入力!O36,種目情報!$A$5:$C$135,3,FALSE),VLOOKUP(②選手情報入力!O36,種目情報!$E$5:$G$135,3,FALSE))))</f>
        <v/>
      </c>
      <c r="Y27" t="str">
        <f>IF(E27="","",IF(②選手情報入力!R36="","",IF(K27=1,VLOOKUP(②選手情報入力!R36,種目情報!$A$5:$B$151,2,FALSE),VLOOKUP(②選手情報入力!R36,種目情報!$E$5:$F$135,2,FALSE))))</f>
        <v/>
      </c>
      <c r="Z27" t="str">
        <f>IF(E27="","",IF(②選手情報入力!S36="","",②選手情報入力!S36))</f>
        <v/>
      </c>
      <c r="AA27" s="29" t="str">
        <f>IF(E27="","",IF(②選手情報入力!Q36="","",1))</f>
        <v/>
      </c>
      <c r="AB27" t="str">
        <f>IF(E27="","",IF(②選手情報入力!R36="","",IF(K27=1,VLOOKUP(②選手情報入力!R36,種目情報!$A$5:$C$135,3,FALSE),VLOOKUP(②選手情報入力!R36,種目情報!$E$5:$G$135,3,FALSE))))</f>
        <v/>
      </c>
      <c r="AC27" t="str">
        <f>IF(E27="","",IF(②選手情報入力!T36="","",IF(K27=1,種目情報!$J$4,種目情報!$J$6)))</f>
        <v/>
      </c>
      <c r="AD27" t="str">
        <f>IF(E27="","",IF(②選手情報入力!T36="","",IF(K27=1,IF(②選手情報入力!$U$7="","",②選手情報入力!$U$7),IF(②選手情報入力!$U$8="","",②選手情報入力!$U$8))))</f>
        <v/>
      </c>
      <c r="AE27" t="str">
        <f>IF(E27="","",IF(②選手情報入力!T36="","",IF(K27=1,IF(②選手情報入力!$T$7="",0,1),IF(②選手情報入力!$T$8="",0,1))))</f>
        <v/>
      </c>
      <c r="AF27" t="str">
        <f>IF(E27="","",IF(②選手情報入力!T36="","",2))</f>
        <v/>
      </c>
      <c r="AG27" t="str">
        <f>IF(E27="","",IF(②選手情報入力!V36="","",IF(K27=1,種目情報!$J$5,種目情報!$J$7)))</f>
        <v/>
      </c>
      <c r="AH27" t="str">
        <f>IF(E27="","",IF(②選手情報入力!V36="","",IF(K27=1,IF(②選手情報入力!$W$7="","",②選手情報入力!$W$7),IF(②選手情報入力!$W$8="","",②選手情報入力!$W$8))))</f>
        <v/>
      </c>
      <c r="AI27" t="str">
        <f>IF(E27="","",IF(②選手情報入力!V36="","",IF(K27=1,IF(②選手情報入力!$V$7="",0,1),IF(②選手情報入力!$V$8="",0,1))))</f>
        <v/>
      </c>
      <c r="AJ27" t="str">
        <f>IF(E27="","",IF(②選手情報入力!V36="","",2))</f>
        <v/>
      </c>
      <c r="AM27" t="str">
        <f>IF(②選手情報入力!F36="","",ASC(②選手情報入力!F36))</f>
        <v/>
      </c>
      <c r="AN27" t="str">
        <f>IF(②選手情報入力!F36="","",ASC(②選手情報入力!G36))</f>
        <v/>
      </c>
    </row>
    <row r="28" spans="1:40">
      <c r="A28" t="str">
        <f t="shared" si="0"/>
        <v/>
      </c>
      <c r="B28" t="str">
        <f>IF(E28="","",①団体情報入力!$C$5)</f>
        <v/>
      </c>
      <c r="D28" t="str">
        <f>IF(E28="","",IF(①団体情報入力!C33="","",①団体情報入力!C33))</f>
        <v/>
      </c>
      <c r="E28" t="str">
        <f>IF(②選手情報入力!C37="","",②選手情報入力!C37)</f>
        <v/>
      </c>
      <c r="F28" t="str">
        <f>IF(E28="","",②選手情報入力!D37)</f>
        <v/>
      </c>
      <c r="G28" t="str">
        <f>IF(E28="","",ASC(②選手情報入力!E37))</f>
        <v/>
      </c>
      <c r="H28" t="str">
        <f t="shared" si="1"/>
        <v/>
      </c>
      <c r="I28" t="str">
        <f t="shared" si="2"/>
        <v/>
      </c>
      <c r="J28" t="str">
        <f>IF(E28="","",IF(②選手情報入力!H37="","JPN",LEFT(②選手情報入力!H37,3)))</f>
        <v/>
      </c>
      <c r="K28" t="str">
        <f>IF(E28="","",IF(②選手情報入力!I37="男",1,2))</f>
        <v/>
      </c>
      <c r="L28" t="str">
        <f>IF(E28="","",IF(②選手情報入力!J37="","",②選手情報入力!J37))</f>
        <v/>
      </c>
      <c r="M28" t="str">
        <f>IF(E28="","",LEFT(②選手情報入力!K37,4))</f>
        <v/>
      </c>
      <c r="N28" t="str">
        <f>IF(E28="","",RIGHT(②選手情報入力!K37,4))</f>
        <v/>
      </c>
      <c r="O28" t="str">
        <f t="shared" si="3"/>
        <v/>
      </c>
      <c r="Q28" t="str">
        <f>IF(E28="","",IF(②選手情報入力!L37="","",IF(K28=1,VLOOKUP(②選手情報入力!L37,種目情報!$A$5:$B$167,2,FALSE),VLOOKUP(②選手情報入力!L37,種目情報!$E$5:$F$142,2,FALSE))))</f>
        <v/>
      </c>
      <c r="R28" t="str">
        <f>IF(E28="","",IF(②選手情報入力!M37="","",②選手情報入力!M37))</f>
        <v/>
      </c>
      <c r="S28" s="29"/>
      <c r="T28" t="str">
        <f>IF(E28="","",IF(②選手情報入力!L37="","",IF(K28=1,VLOOKUP(②選手情報入力!L37,種目情報!$A$5:$C$135,3,FALSE),VLOOKUP(②選手情報入力!L37,種目情報!$E$5:$G$135,3,FALSE))))</f>
        <v/>
      </c>
      <c r="U28" t="str">
        <f>IF(E28="","",IF(②選手情報入力!O37="","",IF(K28=1,VLOOKUP(②選手情報入力!O37,種目情報!$A$5:$B$151,2,FALSE),VLOOKUP(②選手情報入力!O37,種目情報!$E$5:$F$135,2,FALSE))))</f>
        <v/>
      </c>
      <c r="V28" t="str">
        <f>IF(E28="","",IF(②選手情報入力!P37="","",②選手情報入力!P37))</f>
        <v/>
      </c>
      <c r="W28" s="29" t="str">
        <f>IF(E28="","",IF(②選手情報入力!N37="","",1))</f>
        <v/>
      </c>
      <c r="X28" t="str">
        <f>IF(E28="","",IF(②選手情報入力!O37="","",IF(K28=1,VLOOKUP(②選手情報入力!O37,種目情報!$A$5:$C$135,3,FALSE),VLOOKUP(②選手情報入力!O37,種目情報!$E$5:$G$135,3,FALSE))))</f>
        <v/>
      </c>
      <c r="Y28" t="str">
        <f>IF(E28="","",IF(②選手情報入力!R37="","",IF(K28=1,VLOOKUP(②選手情報入力!R37,種目情報!$A$5:$B$151,2,FALSE),VLOOKUP(②選手情報入力!R37,種目情報!$E$5:$F$135,2,FALSE))))</f>
        <v/>
      </c>
      <c r="Z28" t="str">
        <f>IF(E28="","",IF(②選手情報入力!S37="","",②選手情報入力!S37))</f>
        <v/>
      </c>
      <c r="AA28" s="29" t="str">
        <f>IF(E28="","",IF(②選手情報入力!Q37="","",1))</f>
        <v/>
      </c>
      <c r="AB28" t="str">
        <f>IF(E28="","",IF(②選手情報入力!R37="","",IF(K28=1,VLOOKUP(②選手情報入力!R37,種目情報!$A$5:$C$135,3,FALSE),VLOOKUP(②選手情報入力!R37,種目情報!$E$5:$G$135,3,FALSE))))</f>
        <v/>
      </c>
      <c r="AC28" t="str">
        <f>IF(E28="","",IF(②選手情報入力!T37="","",IF(K28=1,種目情報!$J$4,種目情報!$J$6)))</f>
        <v/>
      </c>
      <c r="AD28" t="str">
        <f>IF(E28="","",IF(②選手情報入力!T37="","",IF(K28=1,IF(②選手情報入力!$U$7="","",②選手情報入力!$U$7),IF(②選手情報入力!$U$8="","",②選手情報入力!$U$8))))</f>
        <v/>
      </c>
      <c r="AE28" t="str">
        <f>IF(E28="","",IF(②選手情報入力!T37="","",IF(K28=1,IF(②選手情報入力!$T$7="",0,1),IF(②選手情報入力!$T$8="",0,1))))</f>
        <v/>
      </c>
      <c r="AF28" t="str">
        <f>IF(E28="","",IF(②選手情報入力!T37="","",2))</f>
        <v/>
      </c>
      <c r="AG28" t="str">
        <f>IF(E28="","",IF(②選手情報入力!V37="","",IF(K28=1,種目情報!$J$5,種目情報!$J$7)))</f>
        <v/>
      </c>
      <c r="AH28" t="str">
        <f>IF(E28="","",IF(②選手情報入力!V37="","",IF(K28=1,IF(②選手情報入力!$W$7="","",②選手情報入力!$W$7),IF(②選手情報入力!$W$8="","",②選手情報入力!$W$8))))</f>
        <v/>
      </c>
      <c r="AI28" t="str">
        <f>IF(E28="","",IF(②選手情報入力!V37="","",IF(K28=1,IF(②選手情報入力!$V$7="",0,1),IF(②選手情報入力!$V$8="",0,1))))</f>
        <v/>
      </c>
      <c r="AJ28" t="str">
        <f>IF(E28="","",IF(②選手情報入力!V37="","",2))</f>
        <v/>
      </c>
      <c r="AM28" t="str">
        <f>IF(②選手情報入力!F37="","",ASC(②選手情報入力!F37))</f>
        <v/>
      </c>
      <c r="AN28" t="str">
        <f>IF(②選手情報入力!F37="","",ASC(②選手情報入力!G37))</f>
        <v/>
      </c>
    </row>
    <row r="29" spans="1:40">
      <c r="A29" t="str">
        <f t="shared" si="0"/>
        <v/>
      </c>
      <c r="B29" t="str">
        <f>IF(E29="","",①団体情報入力!$C$5)</f>
        <v/>
      </c>
      <c r="D29" t="str">
        <f>IF(E29="","",IF(①団体情報入力!C34="","",①団体情報入力!C34))</f>
        <v/>
      </c>
      <c r="E29" t="str">
        <f>IF(②選手情報入力!C38="","",②選手情報入力!C38)</f>
        <v/>
      </c>
      <c r="F29" t="str">
        <f>IF(E29="","",②選手情報入力!D38)</f>
        <v/>
      </c>
      <c r="G29" t="str">
        <f>IF(E29="","",ASC(②選手情報入力!E38))</f>
        <v/>
      </c>
      <c r="H29" t="str">
        <f t="shared" si="1"/>
        <v/>
      </c>
      <c r="I29" t="str">
        <f t="shared" si="2"/>
        <v/>
      </c>
      <c r="J29" t="str">
        <f>IF(E29="","",IF(②選手情報入力!H38="","JPN",LEFT(②選手情報入力!H38,3)))</f>
        <v/>
      </c>
      <c r="K29" t="str">
        <f>IF(E29="","",IF(②選手情報入力!I38="男",1,2))</f>
        <v/>
      </c>
      <c r="L29" t="str">
        <f>IF(E29="","",IF(②選手情報入力!J38="","",②選手情報入力!J38))</f>
        <v/>
      </c>
      <c r="M29" t="str">
        <f>IF(E29="","",LEFT(②選手情報入力!K38,4))</f>
        <v/>
      </c>
      <c r="N29" t="str">
        <f>IF(E29="","",RIGHT(②選手情報入力!K38,4))</f>
        <v/>
      </c>
      <c r="O29" t="str">
        <f t="shared" si="3"/>
        <v/>
      </c>
      <c r="Q29" t="str">
        <f>IF(E29="","",IF(②選手情報入力!L38="","",IF(K29=1,VLOOKUP(②選手情報入力!L38,種目情報!$A$5:$B$167,2,FALSE),VLOOKUP(②選手情報入力!L38,種目情報!$E$5:$F$142,2,FALSE))))</f>
        <v/>
      </c>
      <c r="R29" t="str">
        <f>IF(E29="","",IF(②選手情報入力!M38="","",②選手情報入力!M38))</f>
        <v/>
      </c>
      <c r="S29" s="29"/>
      <c r="T29" t="str">
        <f>IF(E29="","",IF(②選手情報入力!L38="","",IF(K29=1,VLOOKUP(②選手情報入力!L38,種目情報!$A$5:$C$135,3,FALSE),VLOOKUP(②選手情報入力!L38,種目情報!$E$5:$G$135,3,FALSE))))</f>
        <v/>
      </c>
      <c r="U29" t="str">
        <f>IF(E29="","",IF(②選手情報入力!O38="","",IF(K29=1,VLOOKUP(②選手情報入力!O38,種目情報!$A$5:$B$151,2,FALSE),VLOOKUP(②選手情報入力!O38,種目情報!$E$5:$F$135,2,FALSE))))</f>
        <v/>
      </c>
      <c r="V29" t="str">
        <f>IF(E29="","",IF(②選手情報入力!P38="","",②選手情報入力!P38))</f>
        <v/>
      </c>
      <c r="W29" s="29" t="str">
        <f>IF(E29="","",IF(②選手情報入力!N38="","",1))</f>
        <v/>
      </c>
      <c r="X29" t="str">
        <f>IF(E29="","",IF(②選手情報入力!O38="","",IF(K29=1,VLOOKUP(②選手情報入力!O38,種目情報!$A$5:$C$135,3,FALSE),VLOOKUP(②選手情報入力!O38,種目情報!$E$5:$G$135,3,FALSE))))</f>
        <v/>
      </c>
      <c r="Y29" t="str">
        <f>IF(E29="","",IF(②選手情報入力!R38="","",IF(K29=1,VLOOKUP(②選手情報入力!R38,種目情報!$A$5:$B$151,2,FALSE),VLOOKUP(②選手情報入力!R38,種目情報!$E$5:$F$135,2,FALSE))))</f>
        <v/>
      </c>
      <c r="Z29" t="str">
        <f>IF(E29="","",IF(②選手情報入力!S38="","",②選手情報入力!S38))</f>
        <v/>
      </c>
      <c r="AA29" s="29" t="str">
        <f>IF(E29="","",IF(②選手情報入力!Q38="","",1))</f>
        <v/>
      </c>
      <c r="AB29" t="str">
        <f>IF(E29="","",IF(②選手情報入力!R38="","",IF(K29=1,VLOOKUP(②選手情報入力!R38,種目情報!$A$5:$C$135,3,FALSE),VLOOKUP(②選手情報入力!R38,種目情報!$E$5:$G$135,3,FALSE))))</f>
        <v/>
      </c>
      <c r="AC29" t="str">
        <f>IF(E29="","",IF(②選手情報入力!T38="","",IF(K29=1,種目情報!$J$4,種目情報!$J$6)))</f>
        <v/>
      </c>
      <c r="AD29" t="str">
        <f>IF(E29="","",IF(②選手情報入力!T38="","",IF(K29=1,IF(②選手情報入力!$U$7="","",②選手情報入力!$U$7),IF(②選手情報入力!$U$8="","",②選手情報入力!$U$8))))</f>
        <v/>
      </c>
      <c r="AE29" t="str">
        <f>IF(E29="","",IF(②選手情報入力!T38="","",IF(K29=1,IF(②選手情報入力!$T$7="",0,1),IF(②選手情報入力!$T$8="",0,1))))</f>
        <v/>
      </c>
      <c r="AF29" t="str">
        <f>IF(E29="","",IF(②選手情報入力!T38="","",2))</f>
        <v/>
      </c>
      <c r="AG29" t="str">
        <f>IF(E29="","",IF(②選手情報入力!V38="","",IF(K29=1,種目情報!$J$5,種目情報!$J$7)))</f>
        <v/>
      </c>
      <c r="AH29" t="str">
        <f>IF(E29="","",IF(②選手情報入力!V38="","",IF(K29=1,IF(②選手情報入力!$W$7="","",②選手情報入力!$W$7),IF(②選手情報入力!$W$8="","",②選手情報入力!$W$8))))</f>
        <v/>
      </c>
      <c r="AI29" t="str">
        <f>IF(E29="","",IF(②選手情報入力!V38="","",IF(K29=1,IF(②選手情報入力!$V$7="",0,1),IF(②選手情報入力!$V$8="",0,1))))</f>
        <v/>
      </c>
      <c r="AJ29" t="str">
        <f>IF(E29="","",IF(②選手情報入力!V38="","",2))</f>
        <v/>
      </c>
      <c r="AM29" t="str">
        <f>IF(②選手情報入力!F38="","",ASC(②選手情報入力!F38))</f>
        <v/>
      </c>
      <c r="AN29" t="str">
        <f>IF(②選手情報入力!F38="","",ASC(②選手情報入力!G38))</f>
        <v/>
      </c>
    </row>
    <row r="30" spans="1:40">
      <c r="A30" t="str">
        <f t="shared" si="0"/>
        <v/>
      </c>
      <c r="B30" t="str">
        <f>IF(E30="","",①団体情報入力!$C$5)</f>
        <v/>
      </c>
      <c r="D30" t="str">
        <f>IF(E30="","",IF(①団体情報入力!C35="","",①団体情報入力!C35))</f>
        <v/>
      </c>
      <c r="E30" t="str">
        <f>IF(②選手情報入力!C39="","",②選手情報入力!C39)</f>
        <v/>
      </c>
      <c r="F30" t="str">
        <f>IF(E30="","",②選手情報入力!D39)</f>
        <v/>
      </c>
      <c r="G30" t="str">
        <f>IF(E30="","",ASC(②選手情報入力!E39))</f>
        <v/>
      </c>
      <c r="H30" t="str">
        <f t="shared" si="1"/>
        <v/>
      </c>
      <c r="I30" t="str">
        <f t="shared" si="2"/>
        <v/>
      </c>
      <c r="J30" t="str">
        <f>IF(E30="","",IF(②選手情報入力!H39="","JPN",LEFT(②選手情報入力!H39,3)))</f>
        <v/>
      </c>
      <c r="K30" t="str">
        <f>IF(E30="","",IF(②選手情報入力!I39="男",1,2))</f>
        <v/>
      </c>
      <c r="L30" t="str">
        <f>IF(E30="","",IF(②選手情報入力!J39="","",②選手情報入力!J39))</f>
        <v/>
      </c>
      <c r="M30" t="str">
        <f>IF(E30="","",LEFT(②選手情報入力!K39,4))</f>
        <v/>
      </c>
      <c r="N30" t="str">
        <f>IF(E30="","",RIGHT(②選手情報入力!K39,4))</f>
        <v/>
      </c>
      <c r="O30" t="str">
        <f t="shared" si="3"/>
        <v/>
      </c>
      <c r="Q30" t="str">
        <f>IF(E30="","",IF(②選手情報入力!L39="","",IF(K30=1,VLOOKUP(②選手情報入力!L39,種目情報!$A$5:$B$167,2,FALSE),VLOOKUP(②選手情報入力!L39,種目情報!$E$5:$F$142,2,FALSE))))</f>
        <v/>
      </c>
      <c r="R30" t="str">
        <f>IF(E30="","",IF(②選手情報入力!M39="","",②選手情報入力!M39))</f>
        <v/>
      </c>
      <c r="S30" s="29"/>
      <c r="T30" t="str">
        <f>IF(E30="","",IF(②選手情報入力!L39="","",IF(K30=1,VLOOKUP(②選手情報入力!L39,種目情報!$A$5:$C$135,3,FALSE),VLOOKUP(②選手情報入力!L39,種目情報!$E$5:$G$135,3,FALSE))))</f>
        <v/>
      </c>
      <c r="U30" t="str">
        <f>IF(E30="","",IF(②選手情報入力!O39="","",IF(K30=1,VLOOKUP(②選手情報入力!O39,種目情報!$A$5:$B$151,2,FALSE),VLOOKUP(②選手情報入力!O39,種目情報!$E$5:$F$135,2,FALSE))))</f>
        <v/>
      </c>
      <c r="V30" t="str">
        <f>IF(E30="","",IF(②選手情報入力!P39="","",②選手情報入力!P39))</f>
        <v/>
      </c>
      <c r="W30" s="29" t="str">
        <f>IF(E30="","",IF(②選手情報入力!N39="","",1))</f>
        <v/>
      </c>
      <c r="X30" t="str">
        <f>IF(E30="","",IF(②選手情報入力!O39="","",IF(K30=1,VLOOKUP(②選手情報入力!O39,種目情報!$A$5:$C$135,3,FALSE),VLOOKUP(②選手情報入力!O39,種目情報!$E$5:$G$135,3,FALSE))))</f>
        <v/>
      </c>
      <c r="Y30" t="str">
        <f>IF(E30="","",IF(②選手情報入力!R39="","",IF(K30=1,VLOOKUP(②選手情報入力!R39,種目情報!$A$5:$B$151,2,FALSE),VLOOKUP(②選手情報入力!R39,種目情報!$E$5:$F$135,2,FALSE))))</f>
        <v/>
      </c>
      <c r="Z30" t="str">
        <f>IF(E30="","",IF(②選手情報入力!S39="","",②選手情報入力!S39))</f>
        <v/>
      </c>
      <c r="AA30" s="29" t="str">
        <f>IF(E30="","",IF(②選手情報入力!Q39="","",1))</f>
        <v/>
      </c>
      <c r="AB30" t="str">
        <f>IF(E30="","",IF(②選手情報入力!R39="","",IF(K30=1,VLOOKUP(②選手情報入力!R39,種目情報!$A$5:$C$135,3,FALSE),VLOOKUP(②選手情報入力!R39,種目情報!$E$5:$G$135,3,FALSE))))</f>
        <v/>
      </c>
      <c r="AC30" t="str">
        <f>IF(E30="","",IF(②選手情報入力!T39="","",IF(K30=1,種目情報!$J$4,種目情報!$J$6)))</f>
        <v/>
      </c>
      <c r="AD30" t="str">
        <f>IF(E30="","",IF(②選手情報入力!T39="","",IF(K30=1,IF(②選手情報入力!$U$7="","",②選手情報入力!$U$7),IF(②選手情報入力!$U$8="","",②選手情報入力!$U$8))))</f>
        <v/>
      </c>
      <c r="AE30" t="str">
        <f>IF(E30="","",IF(②選手情報入力!T39="","",IF(K30=1,IF(②選手情報入力!$T$7="",0,1),IF(②選手情報入力!$T$8="",0,1))))</f>
        <v/>
      </c>
      <c r="AF30" t="str">
        <f>IF(E30="","",IF(②選手情報入力!T39="","",2))</f>
        <v/>
      </c>
      <c r="AG30" t="str">
        <f>IF(E30="","",IF(②選手情報入力!V39="","",IF(K30=1,種目情報!$J$5,種目情報!$J$7)))</f>
        <v/>
      </c>
      <c r="AH30" t="str">
        <f>IF(E30="","",IF(②選手情報入力!V39="","",IF(K30=1,IF(②選手情報入力!$W$7="","",②選手情報入力!$W$7),IF(②選手情報入力!$W$8="","",②選手情報入力!$W$8))))</f>
        <v/>
      </c>
      <c r="AI30" t="str">
        <f>IF(E30="","",IF(②選手情報入力!V39="","",IF(K30=1,IF(②選手情報入力!$V$7="",0,1),IF(②選手情報入力!$V$8="",0,1))))</f>
        <v/>
      </c>
      <c r="AJ30" t="str">
        <f>IF(E30="","",IF(②選手情報入力!V39="","",2))</f>
        <v/>
      </c>
      <c r="AM30" t="str">
        <f>IF(②選手情報入力!F39="","",ASC(②選手情報入力!F39))</f>
        <v/>
      </c>
      <c r="AN30" t="str">
        <f>IF(②選手情報入力!F39="","",ASC(②選手情報入力!G39))</f>
        <v/>
      </c>
    </row>
    <row r="31" spans="1:40">
      <c r="A31" t="str">
        <f t="shared" si="0"/>
        <v/>
      </c>
      <c r="B31" t="str">
        <f>IF(E31="","",①団体情報入力!$C$5)</f>
        <v/>
      </c>
      <c r="D31" t="str">
        <f>IF(E31="","",IF(①団体情報入力!C36="","",①団体情報入力!C36))</f>
        <v/>
      </c>
      <c r="E31" t="str">
        <f>IF(②選手情報入力!C40="","",②選手情報入力!C40)</f>
        <v/>
      </c>
      <c r="F31" t="str">
        <f>IF(E31="","",②選手情報入力!D40)</f>
        <v/>
      </c>
      <c r="G31" t="str">
        <f>IF(E31="","",ASC(②選手情報入力!E40))</f>
        <v/>
      </c>
      <c r="H31" t="str">
        <f t="shared" si="1"/>
        <v/>
      </c>
      <c r="I31" t="str">
        <f t="shared" si="2"/>
        <v/>
      </c>
      <c r="J31" t="str">
        <f>IF(E31="","",IF(②選手情報入力!H40="","JPN",LEFT(②選手情報入力!H40,3)))</f>
        <v/>
      </c>
      <c r="K31" t="str">
        <f>IF(E31="","",IF(②選手情報入力!I40="男",1,2))</f>
        <v/>
      </c>
      <c r="L31" t="str">
        <f>IF(E31="","",IF(②選手情報入力!J40="","",②選手情報入力!J40))</f>
        <v/>
      </c>
      <c r="M31" t="str">
        <f>IF(E31="","",LEFT(②選手情報入力!K40,4))</f>
        <v/>
      </c>
      <c r="N31" t="str">
        <f>IF(E31="","",RIGHT(②選手情報入力!K40,4))</f>
        <v/>
      </c>
      <c r="O31" t="str">
        <f t="shared" si="3"/>
        <v/>
      </c>
      <c r="Q31" t="str">
        <f>IF(E31="","",IF(②選手情報入力!L40="","",IF(K31=1,VLOOKUP(②選手情報入力!L40,種目情報!$A$5:$B$167,2,FALSE),VLOOKUP(②選手情報入力!L40,種目情報!$E$5:$F$142,2,FALSE))))</f>
        <v/>
      </c>
      <c r="R31" t="str">
        <f>IF(E31="","",IF(②選手情報入力!M40="","",②選手情報入力!M40))</f>
        <v/>
      </c>
      <c r="S31" s="29"/>
      <c r="T31" t="str">
        <f>IF(E31="","",IF(②選手情報入力!L40="","",IF(K31=1,VLOOKUP(②選手情報入力!L40,種目情報!$A$5:$C$135,3,FALSE),VLOOKUP(②選手情報入力!L40,種目情報!$E$5:$G$135,3,FALSE))))</f>
        <v/>
      </c>
      <c r="U31" t="str">
        <f>IF(E31="","",IF(②選手情報入力!O40="","",IF(K31=1,VLOOKUP(②選手情報入力!O40,種目情報!$A$5:$B$151,2,FALSE),VLOOKUP(②選手情報入力!O40,種目情報!$E$5:$F$135,2,FALSE))))</f>
        <v/>
      </c>
      <c r="V31" t="str">
        <f>IF(E31="","",IF(②選手情報入力!P40="","",②選手情報入力!P40))</f>
        <v/>
      </c>
      <c r="W31" s="29" t="str">
        <f>IF(E31="","",IF(②選手情報入力!N40="","",1))</f>
        <v/>
      </c>
      <c r="X31" t="str">
        <f>IF(E31="","",IF(②選手情報入力!O40="","",IF(K31=1,VLOOKUP(②選手情報入力!O40,種目情報!$A$5:$C$135,3,FALSE),VLOOKUP(②選手情報入力!O40,種目情報!$E$5:$G$135,3,FALSE))))</f>
        <v/>
      </c>
      <c r="Y31" t="str">
        <f>IF(E31="","",IF(②選手情報入力!R40="","",IF(K31=1,VLOOKUP(②選手情報入力!R40,種目情報!$A$5:$B$151,2,FALSE),VLOOKUP(②選手情報入力!R40,種目情報!$E$5:$F$135,2,FALSE))))</f>
        <v/>
      </c>
      <c r="Z31" t="str">
        <f>IF(E31="","",IF(②選手情報入力!S40="","",②選手情報入力!S40))</f>
        <v/>
      </c>
      <c r="AA31" s="29" t="str">
        <f>IF(E31="","",IF(②選手情報入力!Q40="","",1))</f>
        <v/>
      </c>
      <c r="AB31" t="str">
        <f>IF(E31="","",IF(②選手情報入力!R40="","",IF(K31=1,VLOOKUP(②選手情報入力!R40,種目情報!$A$5:$C$135,3,FALSE),VLOOKUP(②選手情報入力!R40,種目情報!$E$5:$G$135,3,FALSE))))</f>
        <v/>
      </c>
      <c r="AC31" t="str">
        <f>IF(E31="","",IF(②選手情報入力!T40="","",IF(K31=1,種目情報!$J$4,種目情報!$J$6)))</f>
        <v/>
      </c>
      <c r="AD31" t="str">
        <f>IF(E31="","",IF(②選手情報入力!T40="","",IF(K31=1,IF(②選手情報入力!$U$7="","",②選手情報入力!$U$7),IF(②選手情報入力!$U$8="","",②選手情報入力!$U$8))))</f>
        <v/>
      </c>
      <c r="AE31" t="str">
        <f>IF(E31="","",IF(②選手情報入力!T40="","",IF(K31=1,IF(②選手情報入力!$T$7="",0,1),IF(②選手情報入力!$T$8="",0,1))))</f>
        <v/>
      </c>
      <c r="AF31" t="str">
        <f>IF(E31="","",IF(②選手情報入力!T40="","",2))</f>
        <v/>
      </c>
      <c r="AG31" t="str">
        <f>IF(E31="","",IF(②選手情報入力!V40="","",IF(K31=1,種目情報!$J$5,種目情報!$J$7)))</f>
        <v/>
      </c>
      <c r="AH31" t="str">
        <f>IF(E31="","",IF(②選手情報入力!V40="","",IF(K31=1,IF(②選手情報入力!$W$7="","",②選手情報入力!$W$7),IF(②選手情報入力!$W$8="","",②選手情報入力!$W$8))))</f>
        <v/>
      </c>
      <c r="AI31" t="str">
        <f>IF(E31="","",IF(②選手情報入力!V40="","",IF(K31=1,IF(②選手情報入力!$V$7="",0,1),IF(②選手情報入力!$V$8="",0,1))))</f>
        <v/>
      </c>
      <c r="AJ31" t="str">
        <f>IF(E31="","",IF(②選手情報入力!V40="","",2))</f>
        <v/>
      </c>
      <c r="AM31" t="str">
        <f>IF(②選手情報入力!F40="","",ASC(②選手情報入力!F40))</f>
        <v/>
      </c>
      <c r="AN31" t="str">
        <f>IF(②選手情報入力!F40="","",ASC(②選手情報入力!G40))</f>
        <v/>
      </c>
    </row>
    <row r="32" spans="1:40">
      <c r="A32" t="str">
        <f t="shared" si="0"/>
        <v/>
      </c>
      <c r="B32" t="str">
        <f>IF(E32="","",①団体情報入力!$C$5)</f>
        <v/>
      </c>
      <c r="D32" t="str">
        <f>IF(E32="","",IF(①団体情報入力!C37="","",①団体情報入力!C37))</f>
        <v/>
      </c>
      <c r="E32" t="str">
        <f>IF(②選手情報入力!C41="","",②選手情報入力!C41)</f>
        <v/>
      </c>
      <c r="F32" t="str">
        <f>IF(E32="","",②選手情報入力!D41)</f>
        <v/>
      </c>
      <c r="G32" t="str">
        <f>IF(E32="","",ASC(②選手情報入力!E41))</f>
        <v/>
      </c>
      <c r="H32" t="str">
        <f t="shared" si="1"/>
        <v/>
      </c>
      <c r="I32" t="str">
        <f t="shared" si="2"/>
        <v/>
      </c>
      <c r="J32" t="str">
        <f>IF(E32="","",IF(②選手情報入力!H41="","JPN",LEFT(②選手情報入力!H41,3)))</f>
        <v/>
      </c>
      <c r="K32" t="str">
        <f>IF(E32="","",IF(②選手情報入力!I41="男",1,2))</f>
        <v/>
      </c>
      <c r="L32" t="str">
        <f>IF(E32="","",IF(②選手情報入力!J41="","",②選手情報入力!J41))</f>
        <v/>
      </c>
      <c r="M32" t="str">
        <f>IF(E32="","",LEFT(②選手情報入力!K41,4))</f>
        <v/>
      </c>
      <c r="N32" t="str">
        <f>IF(E32="","",RIGHT(②選手情報入力!K41,4))</f>
        <v/>
      </c>
      <c r="O32" t="str">
        <f t="shared" si="3"/>
        <v/>
      </c>
      <c r="Q32" t="str">
        <f>IF(E32="","",IF(②選手情報入力!L41="","",IF(K32=1,VLOOKUP(②選手情報入力!L41,種目情報!$A$5:$B$167,2,FALSE),VLOOKUP(②選手情報入力!L41,種目情報!$E$5:$F$142,2,FALSE))))</f>
        <v/>
      </c>
      <c r="R32" t="str">
        <f>IF(E32="","",IF(②選手情報入力!M41="","",②選手情報入力!M41))</f>
        <v/>
      </c>
      <c r="S32" s="29"/>
      <c r="T32" t="str">
        <f>IF(E32="","",IF(②選手情報入力!L41="","",IF(K32=1,VLOOKUP(②選手情報入力!L41,種目情報!$A$5:$C$135,3,FALSE),VLOOKUP(②選手情報入力!L41,種目情報!$E$5:$G$135,3,FALSE))))</f>
        <v/>
      </c>
      <c r="U32" t="str">
        <f>IF(E32="","",IF(②選手情報入力!O41="","",IF(K32=1,VLOOKUP(②選手情報入力!O41,種目情報!$A$5:$B$151,2,FALSE),VLOOKUP(②選手情報入力!O41,種目情報!$E$5:$F$135,2,FALSE))))</f>
        <v/>
      </c>
      <c r="V32" t="str">
        <f>IF(E32="","",IF(②選手情報入力!P41="","",②選手情報入力!P41))</f>
        <v/>
      </c>
      <c r="W32" s="29" t="str">
        <f>IF(E32="","",IF(②選手情報入力!N41="","",1))</f>
        <v/>
      </c>
      <c r="X32" t="str">
        <f>IF(E32="","",IF(②選手情報入力!O41="","",IF(K32=1,VLOOKUP(②選手情報入力!O41,種目情報!$A$5:$C$135,3,FALSE),VLOOKUP(②選手情報入力!O41,種目情報!$E$5:$G$135,3,FALSE))))</f>
        <v/>
      </c>
      <c r="Y32" t="str">
        <f>IF(E32="","",IF(②選手情報入力!R41="","",IF(K32=1,VLOOKUP(②選手情報入力!R41,種目情報!$A$5:$B$151,2,FALSE),VLOOKUP(②選手情報入力!R41,種目情報!$E$5:$F$135,2,FALSE))))</f>
        <v/>
      </c>
      <c r="Z32" t="str">
        <f>IF(E32="","",IF(②選手情報入力!S41="","",②選手情報入力!S41))</f>
        <v/>
      </c>
      <c r="AA32" s="29" t="str">
        <f>IF(E32="","",IF(②選手情報入力!Q41="","",1))</f>
        <v/>
      </c>
      <c r="AB32" t="str">
        <f>IF(E32="","",IF(②選手情報入力!R41="","",IF(K32=1,VLOOKUP(②選手情報入力!R41,種目情報!$A$5:$C$135,3,FALSE),VLOOKUP(②選手情報入力!R41,種目情報!$E$5:$G$135,3,FALSE))))</f>
        <v/>
      </c>
      <c r="AC32" t="str">
        <f>IF(E32="","",IF(②選手情報入力!T41="","",IF(K32=1,種目情報!$J$4,種目情報!$J$6)))</f>
        <v/>
      </c>
      <c r="AD32" t="str">
        <f>IF(E32="","",IF(②選手情報入力!T41="","",IF(K32=1,IF(②選手情報入力!$U$7="","",②選手情報入力!$U$7),IF(②選手情報入力!$U$8="","",②選手情報入力!$U$8))))</f>
        <v/>
      </c>
      <c r="AE32" t="str">
        <f>IF(E32="","",IF(②選手情報入力!T41="","",IF(K32=1,IF(②選手情報入力!$T$7="",0,1),IF(②選手情報入力!$T$8="",0,1))))</f>
        <v/>
      </c>
      <c r="AF32" t="str">
        <f>IF(E32="","",IF(②選手情報入力!T41="","",2))</f>
        <v/>
      </c>
      <c r="AG32" t="str">
        <f>IF(E32="","",IF(②選手情報入力!V41="","",IF(K32=1,種目情報!$J$5,種目情報!$J$7)))</f>
        <v/>
      </c>
      <c r="AH32" t="str">
        <f>IF(E32="","",IF(②選手情報入力!V41="","",IF(K32=1,IF(②選手情報入力!$W$7="","",②選手情報入力!$W$7),IF(②選手情報入力!$W$8="","",②選手情報入力!$W$8))))</f>
        <v/>
      </c>
      <c r="AI32" t="str">
        <f>IF(E32="","",IF(②選手情報入力!V41="","",IF(K32=1,IF(②選手情報入力!$V$7="",0,1),IF(②選手情報入力!$V$8="",0,1))))</f>
        <v/>
      </c>
      <c r="AJ32" t="str">
        <f>IF(E32="","",IF(②選手情報入力!V41="","",2))</f>
        <v/>
      </c>
      <c r="AM32" t="str">
        <f>IF(②選手情報入力!F41="","",ASC(②選手情報入力!F41))</f>
        <v/>
      </c>
      <c r="AN32" t="str">
        <f>IF(②選手情報入力!F41="","",ASC(②選手情報入力!G41))</f>
        <v/>
      </c>
    </row>
    <row r="33" spans="1:40">
      <c r="A33" t="str">
        <f t="shared" si="0"/>
        <v/>
      </c>
      <c r="B33" t="str">
        <f>IF(E33="","",①団体情報入力!$C$5)</f>
        <v/>
      </c>
      <c r="D33" t="str">
        <f>IF(E33="","",IF(①団体情報入力!C38="","",①団体情報入力!C38))</f>
        <v/>
      </c>
      <c r="E33" t="str">
        <f>IF(②選手情報入力!C42="","",②選手情報入力!C42)</f>
        <v/>
      </c>
      <c r="F33" t="str">
        <f>IF(E33="","",②選手情報入力!D42)</f>
        <v/>
      </c>
      <c r="G33" t="str">
        <f>IF(E33="","",ASC(②選手情報入力!E42))</f>
        <v/>
      </c>
      <c r="H33" t="str">
        <f t="shared" si="1"/>
        <v/>
      </c>
      <c r="I33" t="str">
        <f t="shared" si="2"/>
        <v/>
      </c>
      <c r="J33" t="str">
        <f>IF(E33="","",IF(②選手情報入力!H42="","JPN",LEFT(②選手情報入力!H42,3)))</f>
        <v/>
      </c>
      <c r="K33" t="str">
        <f>IF(E33="","",IF(②選手情報入力!I42="男",1,2))</f>
        <v/>
      </c>
      <c r="L33" t="str">
        <f>IF(E33="","",IF(②選手情報入力!J42="","",②選手情報入力!J42))</f>
        <v/>
      </c>
      <c r="M33" t="str">
        <f>IF(E33="","",LEFT(②選手情報入力!K42,4))</f>
        <v/>
      </c>
      <c r="N33" t="str">
        <f>IF(E33="","",RIGHT(②選手情報入力!K42,4))</f>
        <v/>
      </c>
      <c r="O33" t="str">
        <f t="shared" si="3"/>
        <v/>
      </c>
      <c r="Q33" t="str">
        <f>IF(E33="","",IF(②選手情報入力!L42="","",IF(K33=1,VLOOKUP(②選手情報入力!L42,種目情報!$A$5:$B$167,2,FALSE),VLOOKUP(②選手情報入力!L42,種目情報!$E$5:$F$142,2,FALSE))))</f>
        <v/>
      </c>
      <c r="R33" t="str">
        <f>IF(E33="","",IF(②選手情報入力!M42="","",②選手情報入力!M42))</f>
        <v/>
      </c>
      <c r="S33" s="29"/>
      <c r="T33" t="str">
        <f>IF(E33="","",IF(②選手情報入力!L42="","",IF(K33=1,VLOOKUP(②選手情報入力!L42,種目情報!$A$5:$C$135,3,FALSE),VLOOKUP(②選手情報入力!L42,種目情報!$E$5:$G$135,3,FALSE))))</f>
        <v/>
      </c>
      <c r="U33" t="str">
        <f>IF(E33="","",IF(②選手情報入力!O42="","",IF(K33=1,VLOOKUP(②選手情報入力!O42,種目情報!$A$5:$B$151,2,FALSE),VLOOKUP(②選手情報入力!O42,種目情報!$E$5:$F$135,2,FALSE))))</f>
        <v/>
      </c>
      <c r="V33" t="str">
        <f>IF(E33="","",IF(②選手情報入力!P42="","",②選手情報入力!P42))</f>
        <v/>
      </c>
      <c r="W33" s="29" t="str">
        <f>IF(E33="","",IF(②選手情報入力!N42="","",1))</f>
        <v/>
      </c>
      <c r="X33" t="str">
        <f>IF(E33="","",IF(②選手情報入力!O42="","",IF(K33=1,VLOOKUP(②選手情報入力!O42,種目情報!$A$5:$C$135,3,FALSE),VLOOKUP(②選手情報入力!O42,種目情報!$E$5:$G$135,3,FALSE))))</f>
        <v/>
      </c>
      <c r="Y33" t="str">
        <f>IF(E33="","",IF(②選手情報入力!R42="","",IF(K33=1,VLOOKUP(②選手情報入力!R42,種目情報!$A$5:$B$151,2,FALSE),VLOOKUP(②選手情報入力!R42,種目情報!$E$5:$F$135,2,FALSE))))</f>
        <v/>
      </c>
      <c r="Z33" t="str">
        <f>IF(E33="","",IF(②選手情報入力!S42="","",②選手情報入力!S42))</f>
        <v/>
      </c>
      <c r="AA33" s="29" t="str">
        <f>IF(E33="","",IF(②選手情報入力!Q42="","",1))</f>
        <v/>
      </c>
      <c r="AB33" t="str">
        <f>IF(E33="","",IF(②選手情報入力!R42="","",IF(K33=1,VLOOKUP(②選手情報入力!R42,種目情報!$A$5:$C$135,3,FALSE),VLOOKUP(②選手情報入力!R42,種目情報!$E$5:$G$135,3,FALSE))))</f>
        <v/>
      </c>
      <c r="AC33" t="str">
        <f>IF(E33="","",IF(②選手情報入力!T42="","",IF(K33=1,種目情報!$J$4,種目情報!$J$6)))</f>
        <v/>
      </c>
      <c r="AD33" t="str">
        <f>IF(E33="","",IF(②選手情報入力!T42="","",IF(K33=1,IF(②選手情報入力!$U$7="","",②選手情報入力!$U$7),IF(②選手情報入力!$U$8="","",②選手情報入力!$U$8))))</f>
        <v/>
      </c>
      <c r="AE33" t="str">
        <f>IF(E33="","",IF(②選手情報入力!T42="","",IF(K33=1,IF(②選手情報入力!$T$7="",0,1),IF(②選手情報入力!$T$8="",0,1))))</f>
        <v/>
      </c>
      <c r="AF33" t="str">
        <f>IF(E33="","",IF(②選手情報入力!T42="","",2))</f>
        <v/>
      </c>
      <c r="AG33" t="str">
        <f>IF(E33="","",IF(②選手情報入力!V42="","",IF(K33=1,種目情報!$J$5,種目情報!$J$7)))</f>
        <v/>
      </c>
      <c r="AH33" t="str">
        <f>IF(E33="","",IF(②選手情報入力!V42="","",IF(K33=1,IF(②選手情報入力!$W$7="","",②選手情報入力!$W$7),IF(②選手情報入力!$W$8="","",②選手情報入力!$W$8))))</f>
        <v/>
      </c>
      <c r="AI33" t="str">
        <f>IF(E33="","",IF(②選手情報入力!V42="","",IF(K33=1,IF(②選手情報入力!$V$7="",0,1),IF(②選手情報入力!$V$8="",0,1))))</f>
        <v/>
      </c>
      <c r="AJ33" t="str">
        <f>IF(E33="","",IF(②選手情報入力!V42="","",2))</f>
        <v/>
      </c>
      <c r="AM33" t="str">
        <f>IF(②選手情報入力!F42="","",ASC(②選手情報入力!F42))</f>
        <v/>
      </c>
      <c r="AN33" t="str">
        <f>IF(②選手情報入力!F42="","",ASC(②選手情報入力!G42))</f>
        <v/>
      </c>
    </row>
    <row r="34" spans="1:40">
      <c r="A34" t="str">
        <f t="shared" si="0"/>
        <v/>
      </c>
      <c r="B34" t="str">
        <f>IF(E34="","",①団体情報入力!$C$5)</f>
        <v/>
      </c>
      <c r="D34" t="str">
        <f>IF(E34="","",IF(①団体情報入力!C39="","",①団体情報入力!C39))</f>
        <v/>
      </c>
      <c r="E34" t="str">
        <f>IF(②選手情報入力!C43="","",②選手情報入力!C43)</f>
        <v/>
      </c>
      <c r="F34" t="str">
        <f>IF(E34="","",②選手情報入力!D43)</f>
        <v/>
      </c>
      <c r="G34" t="str">
        <f>IF(E34="","",ASC(②選手情報入力!E43))</f>
        <v/>
      </c>
      <c r="H34" t="str">
        <f t="shared" si="1"/>
        <v/>
      </c>
      <c r="I34" t="str">
        <f t="shared" si="2"/>
        <v/>
      </c>
      <c r="J34" t="str">
        <f>IF(E34="","",IF(②選手情報入力!H43="","JPN",LEFT(②選手情報入力!H43,3)))</f>
        <v/>
      </c>
      <c r="K34" t="str">
        <f>IF(E34="","",IF(②選手情報入力!I43="男",1,2))</f>
        <v/>
      </c>
      <c r="L34" t="str">
        <f>IF(E34="","",IF(②選手情報入力!J43="","",②選手情報入力!J43))</f>
        <v/>
      </c>
      <c r="M34" t="str">
        <f>IF(E34="","",LEFT(②選手情報入力!K43,4))</f>
        <v/>
      </c>
      <c r="N34" t="str">
        <f>IF(E34="","",RIGHT(②選手情報入力!K43,4))</f>
        <v/>
      </c>
      <c r="O34" t="str">
        <f t="shared" si="3"/>
        <v/>
      </c>
      <c r="Q34" t="str">
        <f>IF(E34="","",IF(②選手情報入力!L43="","",IF(K34=1,VLOOKUP(②選手情報入力!L43,種目情報!$A$5:$B$167,2,FALSE),VLOOKUP(②選手情報入力!L43,種目情報!$E$5:$F$142,2,FALSE))))</f>
        <v/>
      </c>
      <c r="R34" t="str">
        <f>IF(E34="","",IF(②選手情報入力!M43="","",②選手情報入力!M43))</f>
        <v/>
      </c>
      <c r="S34" s="29"/>
      <c r="T34" t="str">
        <f>IF(E34="","",IF(②選手情報入力!L43="","",IF(K34=1,VLOOKUP(②選手情報入力!L43,種目情報!$A$5:$C$135,3,FALSE),VLOOKUP(②選手情報入力!L43,種目情報!$E$5:$G$135,3,FALSE))))</f>
        <v/>
      </c>
      <c r="U34" t="str">
        <f>IF(E34="","",IF(②選手情報入力!O43="","",IF(K34=1,VLOOKUP(②選手情報入力!O43,種目情報!$A$5:$B$151,2,FALSE),VLOOKUP(②選手情報入力!O43,種目情報!$E$5:$F$135,2,FALSE))))</f>
        <v/>
      </c>
      <c r="V34" t="str">
        <f>IF(E34="","",IF(②選手情報入力!P43="","",②選手情報入力!P43))</f>
        <v/>
      </c>
      <c r="W34" s="29" t="str">
        <f>IF(E34="","",IF(②選手情報入力!N43="","",1))</f>
        <v/>
      </c>
      <c r="X34" t="str">
        <f>IF(E34="","",IF(②選手情報入力!O43="","",IF(K34=1,VLOOKUP(②選手情報入力!O43,種目情報!$A$5:$C$135,3,FALSE),VLOOKUP(②選手情報入力!O43,種目情報!$E$5:$G$135,3,FALSE))))</f>
        <v/>
      </c>
      <c r="Y34" t="str">
        <f>IF(E34="","",IF(②選手情報入力!R43="","",IF(K34=1,VLOOKUP(②選手情報入力!R43,種目情報!$A$5:$B$151,2,FALSE),VLOOKUP(②選手情報入力!R43,種目情報!$E$5:$F$135,2,FALSE))))</f>
        <v/>
      </c>
      <c r="Z34" t="str">
        <f>IF(E34="","",IF(②選手情報入力!S43="","",②選手情報入力!S43))</f>
        <v/>
      </c>
      <c r="AA34" s="29" t="str">
        <f>IF(E34="","",IF(②選手情報入力!Q43="","",1))</f>
        <v/>
      </c>
      <c r="AB34" t="str">
        <f>IF(E34="","",IF(②選手情報入力!R43="","",IF(K34=1,VLOOKUP(②選手情報入力!R43,種目情報!$A$5:$C$135,3,FALSE),VLOOKUP(②選手情報入力!R43,種目情報!$E$5:$G$135,3,FALSE))))</f>
        <v/>
      </c>
      <c r="AC34" t="str">
        <f>IF(E34="","",IF(②選手情報入力!T43="","",IF(K34=1,種目情報!$J$4,種目情報!$J$6)))</f>
        <v/>
      </c>
      <c r="AD34" t="str">
        <f>IF(E34="","",IF(②選手情報入力!T43="","",IF(K34=1,IF(②選手情報入力!$U$7="","",②選手情報入力!$U$7),IF(②選手情報入力!$U$8="","",②選手情報入力!$U$8))))</f>
        <v/>
      </c>
      <c r="AE34" t="str">
        <f>IF(E34="","",IF(②選手情報入力!T43="","",IF(K34=1,IF(②選手情報入力!$T$7="",0,1),IF(②選手情報入力!$T$8="",0,1))))</f>
        <v/>
      </c>
      <c r="AF34" t="str">
        <f>IF(E34="","",IF(②選手情報入力!T43="","",2))</f>
        <v/>
      </c>
      <c r="AG34" t="str">
        <f>IF(E34="","",IF(②選手情報入力!V43="","",IF(K34=1,種目情報!$J$5,種目情報!$J$7)))</f>
        <v/>
      </c>
      <c r="AH34" t="str">
        <f>IF(E34="","",IF(②選手情報入力!V43="","",IF(K34=1,IF(②選手情報入力!$W$7="","",②選手情報入力!$W$7),IF(②選手情報入力!$W$8="","",②選手情報入力!$W$8))))</f>
        <v/>
      </c>
      <c r="AI34" t="str">
        <f>IF(E34="","",IF(②選手情報入力!V43="","",IF(K34=1,IF(②選手情報入力!$V$7="",0,1),IF(②選手情報入力!$V$8="",0,1))))</f>
        <v/>
      </c>
      <c r="AJ34" t="str">
        <f>IF(E34="","",IF(②選手情報入力!V43="","",2))</f>
        <v/>
      </c>
      <c r="AM34" t="str">
        <f>IF(②選手情報入力!F43="","",ASC(②選手情報入力!F43))</f>
        <v/>
      </c>
      <c r="AN34" t="str">
        <f>IF(②選手情報入力!F43="","",ASC(②選手情報入力!G43))</f>
        <v/>
      </c>
    </row>
    <row r="35" spans="1:40">
      <c r="A35" t="str">
        <f t="shared" si="0"/>
        <v/>
      </c>
      <c r="B35" t="str">
        <f>IF(E35="","",①団体情報入力!$C$5)</f>
        <v/>
      </c>
      <c r="D35" t="str">
        <f>IF(E35="","",IF(①団体情報入力!C40="","",①団体情報入力!C40))</f>
        <v/>
      </c>
      <c r="E35" t="str">
        <f>IF(②選手情報入力!C44="","",②選手情報入力!C44)</f>
        <v/>
      </c>
      <c r="F35" t="str">
        <f>IF(E35="","",②選手情報入力!D44)</f>
        <v/>
      </c>
      <c r="G35" t="str">
        <f>IF(E35="","",ASC(②選手情報入力!E44))</f>
        <v/>
      </c>
      <c r="H35" t="str">
        <f t="shared" si="1"/>
        <v/>
      </c>
      <c r="I35" t="str">
        <f t="shared" si="2"/>
        <v/>
      </c>
      <c r="J35" t="str">
        <f>IF(E35="","",IF(②選手情報入力!H44="","JPN",LEFT(②選手情報入力!H44,3)))</f>
        <v/>
      </c>
      <c r="K35" t="str">
        <f>IF(E35="","",IF(②選手情報入力!I44="男",1,2))</f>
        <v/>
      </c>
      <c r="L35" t="str">
        <f>IF(E35="","",IF(②選手情報入力!J44="","",②選手情報入力!J44))</f>
        <v/>
      </c>
      <c r="M35" t="str">
        <f>IF(E35="","",LEFT(②選手情報入力!K44,4))</f>
        <v/>
      </c>
      <c r="N35" t="str">
        <f>IF(E35="","",RIGHT(②選手情報入力!K44,4))</f>
        <v/>
      </c>
      <c r="O35" t="str">
        <f t="shared" si="3"/>
        <v/>
      </c>
      <c r="Q35" t="str">
        <f>IF(E35="","",IF(②選手情報入力!L44="","",IF(K35=1,VLOOKUP(②選手情報入力!L44,種目情報!$A$5:$B$167,2,FALSE),VLOOKUP(②選手情報入力!L44,種目情報!$E$5:$F$142,2,FALSE))))</f>
        <v/>
      </c>
      <c r="R35" t="str">
        <f>IF(E35="","",IF(②選手情報入力!M44="","",②選手情報入力!M44))</f>
        <v/>
      </c>
      <c r="S35" s="29"/>
      <c r="T35" t="str">
        <f>IF(E35="","",IF(②選手情報入力!L44="","",IF(K35=1,VLOOKUP(②選手情報入力!L44,種目情報!$A$5:$C$135,3,FALSE),VLOOKUP(②選手情報入力!L44,種目情報!$E$5:$G$135,3,FALSE))))</f>
        <v/>
      </c>
      <c r="U35" t="str">
        <f>IF(E35="","",IF(②選手情報入力!O44="","",IF(K35=1,VLOOKUP(②選手情報入力!O44,種目情報!$A$5:$B$151,2,FALSE),VLOOKUP(②選手情報入力!O44,種目情報!$E$5:$F$135,2,FALSE))))</f>
        <v/>
      </c>
      <c r="V35" t="str">
        <f>IF(E35="","",IF(②選手情報入力!P44="","",②選手情報入力!P44))</f>
        <v/>
      </c>
      <c r="W35" s="29" t="str">
        <f>IF(E35="","",IF(②選手情報入力!N44="","",1))</f>
        <v/>
      </c>
      <c r="X35" t="str">
        <f>IF(E35="","",IF(②選手情報入力!O44="","",IF(K35=1,VLOOKUP(②選手情報入力!O44,種目情報!$A$5:$C$135,3,FALSE),VLOOKUP(②選手情報入力!O44,種目情報!$E$5:$G$135,3,FALSE))))</f>
        <v/>
      </c>
      <c r="Y35" t="str">
        <f>IF(E35="","",IF(②選手情報入力!R44="","",IF(K35=1,VLOOKUP(②選手情報入力!R44,種目情報!$A$5:$B$151,2,FALSE),VLOOKUP(②選手情報入力!R44,種目情報!$E$5:$F$135,2,FALSE))))</f>
        <v/>
      </c>
      <c r="Z35" t="str">
        <f>IF(E35="","",IF(②選手情報入力!S44="","",②選手情報入力!S44))</f>
        <v/>
      </c>
      <c r="AA35" s="29" t="str">
        <f>IF(E35="","",IF(②選手情報入力!Q44="","",1))</f>
        <v/>
      </c>
      <c r="AB35" t="str">
        <f>IF(E35="","",IF(②選手情報入力!R44="","",IF(K35=1,VLOOKUP(②選手情報入力!R44,種目情報!$A$5:$C$135,3,FALSE),VLOOKUP(②選手情報入力!R44,種目情報!$E$5:$G$135,3,FALSE))))</f>
        <v/>
      </c>
      <c r="AC35" t="str">
        <f>IF(E35="","",IF(②選手情報入力!T44="","",IF(K35=1,種目情報!$J$4,種目情報!$J$6)))</f>
        <v/>
      </c>
      <c r="AD35" t="str">
        <f>IF(E35="","",IF(②選手情報入力!T44="","",IF(K35=1,IF(②選手情報入力!$U$7="","",②選手情報入力!$U$7),IF(②選手情報入力!$U$8="","",②選手情報入力!$U$8))))</f>
        <v/>
      </c>
      <c r="AE35" t="str">
        <f>IF(E35="","",IF(②選手情報入力!T44="","",IF(K35=1,IF(②選手情報入力!$T$7="",0,1),IF(②選手情報入力!$T$8="",0,1))))</f>
        <v/>
      </c>
      <c r="AF35" t="str">
        <f>IF(E35="","",IF(②選手情報入力!T44="","",2))</f>
        <v/>
      </c>
      <c r="AG35" t="str">
        <f>IF(E35="","",IF(②選手情報入力!V44="","",IF(K35=1,種目情報!$J$5,種目情報!$J$7)))</f>
        <v/>
      </c>
      <c r="AH35" t="str">
        <f>IF(E35="","",IF(②選手情報入力!V44="","",IF(K35=1,IF(②選手情報入力!$W$7="","",②選手情報入力!$W$7),IF(②選手情報入力!$W$8="","",②選手情報入力!$W$8))))</f>
        <v/>
      </c>
      <c r="AI35" t="str">
        <f>IF(E35="","",IF(②選手情報入力!V44="","",IF(K35=1,IF(②選手情報入力!$V$7="",0,1),IF(②選手情報入力!$V$8="",0,1))))</f>
        <v/>
      </c>
      <c r="AJ35" t="str">
        <f>IF(E35="","",IF(②選手情報入力!V44="","",2))</f>
        <v/>
      </c>
      <c r="AM35" t="str">
        <f>IF(②選手情報入力!F44="","",ASC(②選手情報入力!F44))</f>
        <v/>
      </c>
      <c r="AN35" t="str">
        <f>IF(②選手情報入力!F44="","",ASC(②選手情報入力!G44))</f>
        <v/>
      </c>
    </row>
    <row r="36" spans="1:40">
      <c r="A36" t="str">
        <f t="shared" si="0"/>
        <v/>
      </c>
      <c r="B36" t="str">
        <f>IF(E36="","",①団体情報入力!$C$5)</f>
        <v/>
      </c>
      <c r="D36" t="str">
        <f>IF(E36="","",IF(①団体情報入力!C41="","",①団体情報入力!C41))</f>
        <v/>
      </c>
      <c r="E36" t="str">
        <f>IF(②選手情報入力!C45="","",②選手情報入力!C45)</f>
        <v/>
      </c>
      <c r="F36" t="str">
        <f>IF(E36="","",②選手情報入力!D45)</f>
        <v/>
      </c>
      <c r="G36" t="str">
        <f>IF(E36="","",ASC(②選手情報入力!E45))</f>
        <v/>
      </c>
      <c r="H36" t="str">
        <f t="shared" si="1"/>
        <v/>
      </c>
      <c r="I36" t="str">
        <f t="shared" si="2"/>
        <v/>
      </c>
      <c r="J36" t="str">
        <f>IF(E36="","",IF(②選手情報入力!H45="","JPN",LEFT(②選手情報入力!H45,3)))</f>
        <v/>
      </c>
      <c r="K36" t="str">
        <f>IF(E36="","",IF(②選手情報入力!I45="男",1,2))</f>
        <v/>
      </c>
      <c r="L36" t="str">
        <f>IF(E36="","",IF(②選手情報入力!J45="","",②選手情報入力!J45))</f>
        <v/>
      </c>
      <c r="M36" t="str">
        <f>IF(E36="","",LEFT(②選手情報入力!K45,4))</f>
        <v/>
      </c>
      <c r="N36" t="str">
        <f>IF(E36="","",RIGHT(②選手情報入力!K45,4))</f>
        <v/>
      </c>
      <c r="O36" t="str">
        <f t="shared" si="3"/>
        <v/>
      </c>
      <c r="Q36" t="str">
        <f>IF(E36="","",IF(②選手情報入力!L45="","",IF(K36=1,VLOOKUP(②選手情報入力!L45,種目情報!$A$5:$B$167,2,FALSE),VLOOKUP(②選手情報入力!L45,種目情報!$E$5:$F$142,2,FALSE))))</f>
        <v/>
      </c>
      <c r="R36" t="str">
        <f>IF(E36="","",IF(②選手情報入力!M45="","",②選手情報入力!M45))</f>
        <v/>
      </c>
      <c r="S36" s="29"/>
      <c r="T36" t="str">
        <f>IF(E36="","",IF(②選手情報入力!L45="","",IF(K36=1,VLOOKUP(②選手情報入力!L45,種目情報!$A$5:$C$135,3,FALSE),VLOOKUP(②選手情報入力!L45,種目情報!$E$5:$G$135,3,FALSE))))</f>
        <v/>
      </c>
      <c r="U36" t="str">
        <f>IF(E36="","",IF(②選手情報入力!O45="","",IF(K36=1,VLOOKUP(②選手情報入力!O45,種目情報!$A$5:$B$151,2,FALSE),VLOOKUP(②選手情報入力!O45,種目情報!$E$5:$F$135,2,FALSE))))</f>
        <v/>
      </c>
      <c r="V36" t="str">
        <f>IF(E36="","",IF(②選手情報入力!P45="","",②選手情報入力!P45))</f>
        <v/>
      </c>
      <c r="W36" s="29" t="str">
        <f>IF(E36="","",IF(②選手情報入力!N45="","",1))</f>
        <v/>
      </c>
      <c r="X36" t="str">
        <f>IF(E36="","",IF(②選手情報入力!O45="","",IF(K36=1,VLOOKUP(②選手情報入力!O45,種目情報!$A$5:$C$135,3,FALSE),VLOOKUP(②選手情報入力!O45,種目情報!$E$5:$G$135,3,FALSE))))</f>
        <v/>
      </c>
      <c r="Y36" t="str">
        <f>IF(E36="","",IF(②選手情報入力!R45="","",IF(K36=1,VLOOKUP(②選手情報入力!R45,種目情報!$A$5:$B$151,2,FALSE),VLOOKUP(②選手情報入力!R45,種目情報!$E$5:$F$135,2,FALSE))))</f>
        <v/>
      </c>
      <c r="Z36" t="str">
        <f>IF(E36="","",IF(②選手情報入力!S45="","",②選手情報入力!S45))</f>
        <v/>
      </c>
      <c r="AA36" s="29" t="str">
        <f>IF(E36="","",IF(②選手情報入力!Q45="","",1))</f>
        <v/>
      </c>
      <c r="AB36" t="str">
        <f>IF(E36="","",IF(②選手情報入力!R45="","",IF(K36=1,VLOOKUP(②選手情報入力!R45,種目情報!$A$5:$C$135,3,FALSE),VLOOKUP(②選手情報入力!R45,種目情報!$E$5:$G$135,3,FALSE))))</f>
        <v/>
      </c>
      <c r="AC36" t="str">
        <f>IF(E36="","",IF(②選手情報入力!T45="","",IF(K36=1,種目情報!$J$4,種目情報!$J$6)))</f>
        <v/>
      </c>
      <c r="AD36" t="str">
        <f>IF(E36="","",IF(②選手情報入力!T45="","",IF(K36=1,IF(②選手情報入力!$U$7="","",②選手情報入力!$U$7),IF(②選手情報入力!$U$8="","",②選手情報入力!$U$8))))</f>
        <v/>
      </c>
      <c r="AE36" t="str">
        <f>IF(E36="","",IF(②選手情報入力!T45="","",IF(K36=1,IF(②選手情報入力!$T$7="",0,1),IF(②選手情報入力!$T$8="",0,1))))</f>
        <v/>
      </c>
      <c r="AF36" t="str">
        <f>IF(E36="","",IF(②選手情報入力!T45="","",2))</f>
        <v/>
      </c>
      <c r="AG36" t="str">
        <f>IF(E36="","",IF(②選手情報入力!V45="","",IF(K36=1,種目情報!$J$5,種目情報!$J$7)))</f>
        <v/>
      </c>
      <c r="AH36" t="str">
        <f>IF(E36="","",IF(②選手情報入力!V45="","",IF(K36=1,IF(②選手情報入力!$W$7="","",②選手情報入力!$W$7),IF(②選手情報入力!$W$8="","",②選手情報入力!$W$8))))</f>
        <v/>
      </c>
      <c r="AI36" t="str">
        <f>IF(E36="","",IF(②選手情報入力!V45="","",IF(K36=1,IF(②選手情報入力!$V$7="",0,1),IF(②選手情報入力!$V$8="",0,1))))</f>
        <v/>
      </c>
      <c r="AJ36" t="str">
        <f>IF(E36="","",IF(②選手情報入力!V45="","",2))</f>
        <v/>
      </c>
      <c r="AM36" t="str">
        <f>IF(②選手情報入力!F45="","",ASC(②選手情報入力!F45))</f>
        <v/>
      </c>
      <c r="AN36" t="str">
        <f>IF(②選手情報入力!F45="","",ASC(②選手情報入力!G45))</f>
        <v/>
      </c>
    </row>
    <row r="37" spans="1:40">
      <c r="A37" t="str">
        <f t="shared" si="0"/>
        <v/>
      </c>
      <c r="B37" t="str">
        <f>IF(E37="","",①団体情報入力!$C$5)</f>
        <v/>
      </c>
      <c r="D37" t="str">
        <f>IF(E37="","",IF(①団体情報入力!C42="","",①団体情報入力!C42))</f>
        <v/>
      </c>
      <c r="E37" t="str">
        <f>IF(②選手情報入力!C46="","",②選手情報入力!C46)</f>
        <v/>
      </c>
      <c r="F37" t="str">
        <f>IF(E37="","",②選手情報入力!D46)</f>
        <v/>
      </c>
      <c r="G37" t="str">
        <f>IF(E37="","",ASC(②選手情報入力!E46))</f>
        <v/>
      </c>
      <c r="H37" t="str">
        <f t="shared" si="1"/>
        <v/>
      </c>
      <c r="I37" t="str">
        <f t="shared" si="2"/>
        <v/>
      </c>
      <c r="J37" t="str">
        <f>IF(E37="","",IF(②選手情報入力!H46="","JPN",LEFT(②選手情報入力!H46,3)))</f>
        <v/>
      </c>
      <c r="K37" t="str">
        <f>IF(E37="","",IF(②選手情報入力!I46="男",1,2))</f>
        <v/>
      </c>
      <c r="L37" t="str">
        <f>IF(E37="","",IF(②選手情報入力!J46="","",②選手情報入力!J46))</f>
        <v/>
      </c>
      <c r="M37" t="str">
        <f>IF(E37="","",LEFT(②選手情報入力!K46,4))</f>
        <v/>
      </c>
      <c r="N37" t="str">
        <f>IF(E37="","",RIGHT(②選手情報入力!K46,4))</f>
        <v/>
      </c>
      <c r="O37" t="str">
        <f t="shared" si="3"/>
        <v/>
      </c>
      <c r="Q37" t="str">
        <f>IF(E37="","",IF(②選手情報入力!L46="","",IF(K37=1,VLOOKUP(②選手情報入力!L46,種目情報!$A$5:$B$167,2,FALSE),VLOOKUP(②選手情報入力!L46,種目情報!$E$5:$F$142,2,FALSE))))</f>
        <v/>
      </c>
      <c r="R37" t="str">
        <f>IF(E37="","",IF(②選手情報入力!M46="","",②選手情報入力!M46))</f>
        <v/>
      </c>
      <c r="S37" s="29"/>
      <c r="T37" t="str">
        <f>IF(E37="","",IF(②選手情報入力!L46="","",IF(K37=1,VLOOKUP(②選手情報入力!L46,種目情報!$A$5:$C$135,3,FALSE),VLOOKUP(②選手情報入力!L46,種目情報!$E$5:$G$135,3,FALSE))))</f>
        <v/>
      </c>
      <c r="U37" t="str">
        <f>IF(E37="","",IF(②選手情報入力!O46="","",IF(K37=1,VLOOKUP(②選手情報入力!O46,種目情報!$A$5:$B$151,2,FALSE),VLOOKUP(②選手情報入力!O46,種目情報!$E$5:$F$135,2,FALSE))))</f>
        <v/>
      </c>
      <c r="V37" t="str">
        <f>IF(E37="","",IF(②選手情報入力!P46="","",②選手情報入力!P46))</f>
        <v/>
      </c>
      <c r="W37" s="29" t="str">
        <f>IF(E37="","",IF(②選手情報入力!N46="","",1))</f>
        <v/>
      </c>
      <c r="X37" t="str">
        <f>IF(E37="","",IF(②選手情報入力!O46="","",IF(K37=1,VLOOKUP(②選手情報入力!O46,種目情報!$A$5:$C$135,3,FALSE),VLOOKUP(②選手情報入力!O46,種目情報!$E$5:$G$135,3,FALSE))))</f>
        <v/>
      </c>
      <c r="Y37" t="str">
        <f>IF(E37="","",IF(②選手情報入力!R46="","",IF(K37=1,VLOOKUP(②選手情報入力!R46,種目情報!$A$5:$B$151,2,FALSE),VLOOKUP(②選手情報入力!R46,種目情報!$E$5:$F$135,2,FALSE))))</f>
        <v/>
      </c>
      <c r="Z37" t="str">
        <f>IF(E37="","",IF(②選手情報入力!S46="","",②選手情報入力!S46))</f>
        <v/>
      </c>
      <c r="AA37" s="29" t="str">
        <f>IF(E37="","",IF(②選手情報入力!Q46="","",1))</f>
        <v/>
      </c>
      <c r="AB37" t="str">
        <f>IF(E37="","",IF(②選手情報入力!R46="","",IF(K37=1,VLOOKUP(②選手情報入力!R46,種目情報!$A$5:$C$135,3,FALSE),VLOOKUP(②選手情報入力!R46,種目情報!$E$5:$G$135,3,FALSE))))</f>
        <v/>
      </c>
      <c r="AC37" t="str">
        <f>IF(E37="","",IF(②選手情報入力!T46="","",IF(K37=1,種目情報!$J$4,種目情報!$J$6)))</f>
        <v/>
      </c>
      <c r="AD37" t="str">
        <f>IF(E37="","",IF(②選手情報入力!T46="","",IF(K37=1,IF(②選手情報入力!$U$7="","",②選手情報入力!$U$7),IF(②選手情報入力!$U$8="","",②選手情報入力!$U$8))))</f>
        <v/>
      </c>
      <c r="AE37" t="str">
        <f>IF(E37="","",IF(②選手情報入力!T46="","",IF(K37=1,IF(②選手情報入力!$T$7="",0,1),IF(②選手情報入力!$T$8="",0,1))))</f>
        <v/>
      </c>
      <c r="AF37" t="str">
        <f>IF(E37="","",IF(②選手情報入力!T46="","",2))</f>
        <v/>
      </c>
      <c r="AG37" t="str">
        <f>IF(E37="","",IF(②選手情報入力!V46="","",IF(K37=1,種目情報!$J$5,種目情報!$J$7)))</f>
        <v/>
      </c>
      <c r="AH37" t="str">
        <f>IF(E37="","",IF(②選手情報入力!V46="","",IF(K37=1,IF(②選手情報入力!$W$7="","",②選手情報入力!$W$7),IF(②選手情報入力!$W$8="","",②選手情報入力!$W$8))))</f>
        <v/>
      </c>
      <c r="AI37" t="str">
        <f>IF(E37="","",IF(②選手情報入力!V46="","",IF(K37=1,IF(②選手情報入力!$V$7="",0,1),IF(②選手情報入力!$V$8="",0,1))))</f>
        <v/>
      </c>
      <c r="AJ37" t="str">
        <f>IF(E37="","",IF(②選手情報入力!V46="","",2))</f>
        <v/>
      </c>
      <c r="AM37" t="str">
        <f>IF(②選手情報入力!F46="","",ASC(②選手情報入力!F46))</f>
        <v/>
      </c>
      <c r="AN37" t="str">
        <f>IF(②選手情報入力!F46="","",ASC(②選手情報入力!G46))</f>
        <v/>
      </c>
    </row>
    <row r="38" spans="1:40">
      <c r="A38" t="str">
        <f t="shared" si="0"/>
        <v/>
      </c>
      <c r="B38" t="str">
        <f>IF(E38="","",①団体情報入力!$C$5)</f>
        <v/>
      </c>
      <c r="D38" t="str">
        <f>IF(E38="","",IF(①団体情報入力!C43="","",①団体情報入力!C43))</f>
        <v/>
      </c>
      <c r="E38" t="str">
        <f>IF(②選手情報入力!C47="","",②選手情報入力!C47)</f>
        <v/>
      </c>
      <c r="F38" t="str">
        <f>IF(E38="","",②選手情報入力!D47)</f>
        <v/>
      </c>
      <c r="G38" t="str">
        <f>IF(E38="","",ASC(②選手情報入力!E47))</f>
        <v/>
      </c>
      <c r="H38" t="str">
        <f t="shared" si="1"/>
        <v/>
      </c>
      <c r="I38" t="str">
        <f t="shared" si="2"/>
        <v/>
      </c>
      <c r="J38" t="str">
        <f>IF(E38="","",IF(②選手情報入力!H47="","JPN",LEFT(②選手情報入力!H47,3)))</f>
        <v/>
      </c>
      <c r="K38" t="str">
        <f>IF(E38="","",IF(②選手情報入力!I47="男",1,2))</f>
        <v/>
      </c>
      <c r="L38" t="str">
        <f>IF(E38="","",IF(②選手情報入力!J47="","",②選手情報入力!J47))</f>
        <v/>
      </c>
      <c r="M38" t="str">
        <f>IF(E38="","",LEFT(②選手情報入力!K47,4))</f>
        <v/>
      </c>
      <c r="N38" t="str">
        <f>IF(E38="","",RIGHT(②選手情報入力!K47,4))</f>
        <v/>
      </c>
      <c r="O38" t="str">
        <f t="shared" si="3"/>
        <v/>
      </c>
      <c r="Q38" t="str">
        <f>IF(E38="","",IF(②選手情報入力!L47="","",IF(K38=1,VLOOKUP(②選手情報入力!L47,種目情報!$A$5:$B$167,2,FALSE),VLOOKUP(②選手情報入力!L47,種目情報!$E$5:$F$142,2,FALSE))))</f>
        <v/>
      </c>
      <c r="R38" t="str">
        <f>IF(E38="","",IF(②選手情報入力!M47="","",②選手情報入力!M47))</f>
        <v/>
      </c>
      <c r="S38" s="29"/>
      <c r="T38" t="str">
        <f>IF(E38="","",IF(②選手情報入力!L47="","",IF(K38=1,VLOOKUP(②選手情報入力!L47,種目情報!$A$5:$C$135,3,FALSE),VLOOKUP(②選手情報入力!L47,種目情報!$E$5:$G$135,3,FALSE))))</f>
        <v/>
      </c>
      <c r="U38" t="str">
        <f>IF(E38="","",IF(②選手情報入力!O47="","",IF(K38=1,VLOOKUP(②選手情報入力!O47,種目情報!$A$5:$B$151,2,FALSE),VLOOKUP(②選手情報入力!O47,種目情報!$E$5:$F$135,2,FALSE))))</f>
        <v/>
      </c>
      <c r="V38" t="str">
        <f>IF(E38="","",IF(②選手情報入力!P47="","",②選手情報入力!P47))</f>
        <v/>
      </c>
      <c r="W38" s="29" t="str">
        <f>IF(E38="","",IF(②選手情報入力!N47="","",1))</f>
        <v/>
      </c>
      <c r="X38" t="str">
        <f>IF(E38="","",IF(②選手情報入力!O47="","",IF(K38=1,VLOOKUP(②選手情報入力!O47,種目情報!$A$5:$C$135,3,FALSE),VLOOKUP(②選手情報入力!O47,種目情報!$E$5:$G$135,3,FALSE))))</f>
        <v/>
      </c>
      <c r="Y38" t="str">
        <f>IF(E38="","",IF(②選手情報入力!R47="","",IF(K38=1,VLOOKUP(②選手情報入力!R47,種目情報!$A$5:$B$151,2,FALSE),VLOOKUP(②選手情報入力!R47,種目情報!$E$5:$F$135,2,FALSE))))</f>
        <v/>
      </c>
      <c r="Z38" t="str">
        <f>IF(E38="","",IF(②選手情報入力!S47="","",②選手情報入力!S47))</f>
        <v/>
      </c>
      <c r="AA38" s="29" t="str">
        <f>IF(E38="","",IF(②選手情報入力!Q47="","",1))</f>
        <v/>
      </c>
      <c r="AB38" t="str">
        <f>IF(E38="","",IF(②選手情報入力!R47="","",IF(K38=1,VLOOKUP(②選手情報入力!R47,種目情報!$A$5:$C$135,3,FALSE),VLOOKUP(②選手情報入力!R47,種目情報!$E$5:$G$135,3,FALSE))))</f>
        <v/>
      </c>
      <c r="AC38" t="str">
        <f>IF(E38="","",IF(②選手情報入力!T47="","",IF(K38=1,種目情報!$J$4,種目情報!$J$6)))</f>
        <v/>
      </c>
      <c r="AD38" t="str">
        <f>IF(E38="","",IF(②選手情報入力!T47="","",IF(K38=1,IF(②選手情報入力!$U$7="","",②選手情報入力!$U$7),IF(②選手情報入力!$U$8="","",②選手情報入力!$U$8))))</f>
        <v/>
      </c>
      <c r="AE38" t="str">
        <f>IF(E38="","",IF(②選手情報入力!T47="","",IF(K38=1,IF(②選手情報入力!$T$7="",0,1),IF(②選手情報入力!$T$8="",0,1))))</f>
        <v/>
      </c>
      <c r="AF38" t="str">
        <f>IF(E38="","",IF(②選手情報入力!T47="","",2))</f>
        <v/>
      </c>
      <c r="AG38" t="str">
        <f>IF(E38="","",IF(②選手情報入力!V47="","",IF(K38=1,種目情報!$J$5,種目情報!$J$7)))</f>
        <v/>
      </c>
      <c r="AH38" t="str">
        <f>IF(E38="","",IF(②選手情報入力!V47="","",IF(K38=1,IF(②選手情報入力!$W$7="","",②選手情報入力!$W$7),IF(②選手情報入力!$W$8="","",②選手情報入力!$W$8))))</f>
        <v/>
      </c>
      <c r="AI38" t="str">
        <f>IF(E38="","",IF(②選手情報入力!V47="","",IF(K38=1,IF(②選手情報入力!$V$7="",0,1),IF(②選手情報入力!$V$8="",0,1))))</f>
        <v/>
      </c>
      <c r="AJ38" t="str">
        <f>IF(E38="","",IF(②選手情報入力!V47="","",2))</f>
        <v/>
      </c>
      <c r="AM38" t="str">
        <f>IF(②選手情報入力!F47="","",ASC(②選手情報入力!F47))</f>
        <v/>
      </c>
      <c r="AN38" t="str">
        <f>IF(②選手情報入力!F47="","",ASC(②選手情報入力!G47))</f>
        <v/>
      </c>
    </row>
    <row r="39" spans="1:40">
      <c r="A39" t="str">
        <f t="shared" si="0"/>
        <v/>
      </c>
      <c r="B39" t="str">
        <f>IF(E39="","",①団体情報入力!$C$5)</f>
        <v/>
      </c>
      <c r="D39" t="str">
        <f>IF(E39="","",IF(①団体情報入力!C44="","",①団体情報入力!C44))</f>
        <v/>
      </c>
      <c r="E39" t="str">
        <f>IF(②選手情報入力!C48="","",②選手情報入力!C48)</f>
        <v/>
      </c>
      <c r="F39" t="str">
        <f>IF(E39="","",②選手情報入力!D48)</f>
        <v/>
      </c>
      <c r="G39" t="str">
        <f>IF(E39="","",ASC(②選手情報入力!E48))</f>
        <v/>
      </c>
      <c r="H39" t="str">
        <f t="shared" si="1"/>
        <v/>
      </c>
      <c r="I39" t="str">
        <f t="shared" si="2"/>
        <v/>
      </c>
      <c r="J39" t="str">
        <f>IF(E39="","",IF(②選手情報入力!H48="","JPN",LEFT(②選手情報入力!H48,3)))</f>
        <v/>
      </c>
      <c r="K39" t="str">
        <f>IF(E39="","",IF(②選手情報入力!I48="男",1,2))</f>
        <v/>
      </c>
      <c r="L39" t="str">
        <f>IF(E39="","",IF(②選手情報入力!J48="","",②選手情報入力!J48))</f>
        <v/>
      </c>
      <c r="M39" t="str">
        <f>IF(E39="","",LEFT(②選手情報入力!K48,4))</f>
        <v/>
      </c>
      <c r="N39" t="str">
        <f>IF(E39="","",RIGHT(②選手情報入力!K48,4))</f>
        <v/>
      </c>
      <c r="O39" t="str">
        <f t="shared" si="3"/>
        <v/>
      </c>
      <c r="Q39" t="str">
        <f>IF(E39="","",IF(②選手情報入力!L48="","",IF(K39=1,VLOOKUP(②選手情報入力!L48,種目情報!$A$5:$B$167,2,FALSE),VLOOKUP(②選手情報入力!L48,種目情報!$E$5:$F$142,2,FALSE))))</f>
        <v/>
      </c>
      <c r="R39" t="str">
        <f>IF(E39="","",IF(②選手情報入力!M48="","",②選手情報入力!M48))</f>
        <v/>
      </c>
      <c r="S39" s="29"/>
      <c r="T39" t="str">
        <f>IF(E39="","",IF(②選手情報入力!L48="","",IF(K39=1,VLOOKUP(②選手情報入力!L48,種目情報!$A$5:$C$135,3,FALSE),VLOOKUP(②選手情報入力!L48,種目情報!$E$5:$G$135,3,FALSE))))</f>
        <v/>
      </c>
      <c r="U39" t="str">
        <f>IF(E39="","",IF(②選手情報入力!O48="","",IF(K39=1,VLOOKUP(②選手情報入力!O48,種目情報!$A$5:$B$151,2,FALSE),VLOOKUP(②選手情報入力!O48,種目情報!$E$5:$F$135,2,FALSE))))</f>
        <v/>
      </c>
      <c r="V39" t="str">
        <f>IF(E39="","",IF(②選手情報入力!P48="","",②選手情報入力!P48))</f>
        <v/>
      </c>
      <c r="W39" s="29" t="str">
        <f>IF(E39="","",IF(②選手情報入力!N48="","",1))</f>
        <v/>
      </c>
      <c r="X39" t="str">
        <f>IF(E39="","",IF(②選手情報入力!O48="","",IF(K39=1,VLOOKUP(②選手情報入力!O48,種目情報!$A$5:$C$135,3,FALSE),VLOOKUP(②選手情報入力!O48,種目情報!$E$5:$G$135,3,FALSE))))</f>
        <v/>
      </c>
      <c r="Y39" t="str">
        <f>IF(E39="","",IF(②選手情報入力!R48="","",IF(K39=1,VLOOKUP(②選手情報入力!R48,種目情報!$A$5:$B$151,2,FALSE),VLOOKUP(②選手情報入力!R48,種目情報!$E$5:$F$135,2,FALSE))))</f>
        <v/>
      </c>
      <c r="Z39" t="str">
        <f>IF(E39="","",IF(②選手情報入力!S48="","",②選手情報入力!S48))</f>
        <v/>
      </c>
      <c r="AA39" s="29" t="str">
        <f>IF(E39="","",IF(②選手情報入力!Q48="","",1))</f>
        <v/>
      </c>
      <c r="AB39" t="str">
        <f>IF(E39="","",IF(②選手情報入力!R48="","",IF(K39=1,VLOOKUP(②選手情報入力!R48,種目情報!$A$5:$C$135,3,FALSE),VLOOKUP(②選手情報入力!R48,種目情報!$E$5:$G$135,3,FALSE))))</f>
        <v/>
      </c>
      <c r="AC39" t="str">
        <f>IF(E39="","",IF(②選手情報入力!T48="","",IF(K39=1,種目情報!$J$4,種目情報!$J$6)))</f>
        <v/>
      </c>
      <c r="AD39" t="str">
        <f>IF(E39="","",IF(②選手情報入力!T48="","",IF(K39=1,IF(②選手情報入力!$U$7="","",②選手情報入力!$U$7),IF(②選手情報入力!$U$8="","",②選手情報入力!$U$8))))</f>
        <v/>
      </c>
      <c r="AE39" t="str">
        <f>IF(E39="","",IF(②選手情報入力!T48="","",IF(K39=1,IF(②選手情報入力!$T$7="",0,1),IF(②選手情報入力!$T$8="",0,1))))</f>
        <v/>
      </c>
      <c r="AF39" t="str">
        <f>IF(E39="","",IF(②選手情報入力!T48="","",2))</f>
        <v/>
      </c>
      <c r="AG39" t="str">
        <f>IF(E39="","",IF(②選手情報入力!V48="","",IF(K39=1,種目情報!$J$5,種目情報!$J$7)))</f>
        <v/>
      </c>
      <c r="AH39" t="str">
        <f>IF(E39="","",IF(②選手情報入力!V48="","",IF(K39=1,IF(②選手情報入力!$W$7="","",②選手情報入力!$W$7),IF(②選手情報入力!$W$8="","",②選手情報入力!$W$8))))</f>
        <v/>
      </c>
      <c r="AI39" t="str">
        <f>IF(E39="","",IF(②選手情報入力!V48="","",IF(K39=1,IF(②選手情報入力!$V$7="",0,1),IF(②選手情報入力!$V$8="",0,1))))</f>
        <v/>
      </c>
      <c r="AJ39" t="str">
        <f>IF(E39="","",IF(②選手情報入力!V48="","",2))</f>
        <v/>
      </c>
      <c r="AM39" t="str">
        <f>IF(②選手情報入力!F48="","",ASC(②選手情報入力!F48))</f>
        <v/>
      </c>
      <c r="AN39" t="str">
        <f>IF(②選手情報入力!F48="","",ASC(②選手情報入力!G48))</f>
        <v/>
      </c>
    </row>
    <row r="40" spans="1:40">
      <c r="A40" t="str">
        <f t="shared" si="0"/>
        <v/>
      </c>
      <c r="B40" t="str">
        <f>IF(E40="","",①団体情報入力!$C$5)</f>
        <v/>
      </c>
      <c r="D40" t="str">
        <f>IF(E40="","",IF(①団体情報入力!C45="","",①団体情報入力!C45))</f>
        <v/>
      </c>
      <c r="E40" t="str">
        <f>IF(②選手情報入力!C49="","",②選手情報入力!C49)</f>
        <v/>
      </c>
      <c r="F40" t="str">
        <f>IF(E40="","",②選手情報入力!D49)</f>
        <v/>
      </c>
      <c r="G40" t="str">
        <f>IF(E40="","",ASC(②選手情報入力!E49))</f>
        <v/>
      </c>
      <c r="H40" t="str">
        <f t="shared" si="1"/>
        <v/>
      </c>
      <c r="I40" t="str">
        <f t="shared" si="2"/>
        <v/>
      </c>
      <c r="J40" t="str">
        <f>IF(E40="","",IF(②選手情報入力!H49="","JPN",LEFT(②選手情報入力!H49,3)))</f>
        <v/>
      </c>
      <c r="K40" t="str">
        <f>IF(E40="","",IF(②選手情報入力!I49="男",1,2))</f>
        <v/>
      </c>
      <c r="L40" t="str">
        <f>IF(E40="","",IF(②選手情報入力!J49="","",②選手情報入力!J49))</f>
        <v/>
      </c>
      <c r="M40" t="str">
        <f>IF(E40="","",LEFT(②選手情報入力!K49,4))</f>
        <v/>
      </c>
      <c r="N40" t="str">
        <f>IF(E40="","",RIGHT(②選手情報入力!K49,4))</f>
        <v/>
      </c>
      <c r="O40" t="str">
        <f t="shared" si="3"/>
        <v/>
      </c>
      <c r="Q40" t="str">
        <f>IF(E40="","",IF(②選手情報入力!L49="","",IF(K40=1,VLOOKUP(②選手情報入力!L49,種目情報!$A$5:$B$167,2,FALSE),VLOOKUP(②選手情報入力!L49,種目情報!$E$5:$F$142,2,FALSE))))</f>
        <v/>
      </c>
      <c r="R40" t="str">
        <f>IF(E40="","",IF(②選手情報入力!M49="","",②選手情報入力!M49))</f>
        <v/>
      </c>
      <c r="S40" s="29"/>
      <c r="T40" t="str">
        <f>IF(E40="","",IF(②選手情報入力!L49="","",IF(K40=1,VLOOKUP(②選手情報入力!L49,種目情報!$A$5:$C$135,3,FALSE),VLOOKUP(②選手情報入力!L49,種目情報!$E$5:$G$135,3,FALSE))))</f>
        <v/>
      </c>
      <c r="U40" t="str">
        <f>IF(E40="","",IF(②選手情報入力!O49="","",IF(K40=1,VLOOKUP(②選手情報入力!O49,種目情報!$A$5:$B$151,2,FALSE),VLOOKUP(②選手情報入力!O49,種目情報!$E$5:$F$135,2,FALSE))))</f>
        <v/>
      </c>
      <c r="V40" t="str">
        <f>IF(E40="","",IF(②選手情報入力!P49="","",②選手情報入力!P49))</f>
        <v/>
      </c>
      <c r="W40" s="29" t="str">
        <f>IF(E40="","",IF(②選手情報入力!N49="","",1))</f>
        <v/>
      </c>
      <c r="X40" t="str">
        <f>IF(E40="","",IF(②選手情報入力!O49="","",IF(K40=1,VLOOKUP(②選手情報入力!O49,種目情報!$A$5:$C$135,3,FALSE),VLOOKUP(②選手情報入力!O49,種目情報!$E$5:$G$135,3,FALSE))))</f>
        <v/>
      </c>
      <c r="Y40" t="str">
        <f>IF(E40="","",IF(②選手情報入力!R49="","",IF(K40=1,VLOOKUP(②選手情報入力!R49,種目情報!$A$5:$B$151,2,FALSE),VLOOKUP(②選手情報入力!R49,種目情報!$E$5:$F$135,2,FALSE))))</f>
        <v/>
      </c>
      <c r="Z40" t="str">
        <f>IF(E40="","",IF(②選手情報入力!S49="","",②選手情報入力!S49))</f>
        <v/>
      </c>
      <c r="AA40" s="29" t="str">
        <f>IF(E40="","",IF(②選手情報入力!Q49="","",1))</f>
        <v/>
      </c>
      <c r="AB40" t="str">
        <f>IF(E40="","",IF(②選手情報入力!R49="","",IF(K40=1,VLOOKUP(②選手情報入力!R49,種目情報!$A$5:$C$135,3,FALSE),VLOOKUP(②選手情報入力!R49,種目情報!$E$5:$G$135,3,FALSE))))</f>
        <v/>
      </c>
      <c r="AC40" t="str">
        <f>IF(E40="","",IF(②選手情報入力!T49="","",IF(K40=1,種目情報!$J$4,種目情報!$J$6)))</f>
        <v/>
      </c>
      <c r="AD40" t="str">
        <f>IF(E40="","",IF(②選手情報入力!T49="","",IF(K40=1,IF(②選手情報入力!$U$7="","",②選手情報入力!$U$7),IF(②選手情報入力!$U$8="","",②選手情報入力!$U$8))))</f>
        <v/>
      </c>
      <c r="AE40" t="str">
        <f>IF(E40="","",IF(②選手情報入力!T49="","",IF(K40=1,IF(②選手情報入力!$T$7="",0,1),IF(②選手情報入力!$T$8="",0,1))))</f>
        <v/>
      </c>
      <c r="AF40" t="str">
        <f>IF(E40="","",IF(②選手情報入力!T49="","",2))</f>
        <v/>
      </c>
      <c r="AG40" t="str">
        <f>IF(E40="","",IF(②選手情報入力!V49="","",IF(K40=1,種目情報!$J$5,種目情報!$J$7)))</f>
        <v/>
      </c>
      <c r="AH40" t="str">
        <f>IF(E40="","",IF(②選手情報入力!V49="","",IF(K40=1,IF(②選手情報入力!$W$7="","",②選手情報入力!$W$7),IF(②選手情報入力!$W$8="","",②選手情報入力!$W$8))))</f>
        <v/>
      </c>
      <c r="AI40" t="str">
        <f>IF(E40="","",IF(②選手情報入力!V49="","",IF(K40=1,IF(②選手情報入力!$V$7="",0,1),IF(②選手情報入力!$V$8="",0,1))))</f>
        <v/>
      </c>
      <c r="AJ40" t="str">
        <f>IF(E40="","",IF(②選手情報入力!V49="","",2))</f>
        <v/>
      </c>
      <c r="AM40" t="str">
        <f>IF(②選手情報入力!F49="","",ASC(②選手情報入力!F49))</f>
        <v/>
      </c>
      <c r="AN40" t="str">
        <f>IF(②選手情報入力!F49="","",ASC(②選手情報入力!G49))</f>
        <v/>
      </c>
    </row>
    <row r="41" spans="1:40">
      <c r="A41" t="str">
        <f t="shared" si="0"/>
        <v/>
      </c>
      <c r="B41" t="str">
        <f>IF(E41="","",①団体情報入力!$C$5)</f>
        <v/>
      </c>
      <c r="D41" t="str">
        <f>IF(E41="","",IF(①団体情報入力!C46="","",①団体情報入力!C46))</f>
        <v/>
      </c>
      <c r="E41" t="str">
        <f>IF(②選手情報入力!C50="","",②選手情報入力!C50)</f>
        <v/>
      </c>
      <c r="F41" t="str">
        <f>IF(E41="","",②選手情報入力!D50)</f>
        <v/>
      </c>
      <c r="G41" t="str">
        <f>IF(E41="","",ASC(②選手情報入力!E50))</f>
        <v/>
      </c>
      <c r="H41" t="str">
        <f t="shared" si="1"/>
        <v/>
      </c>
      <c r="I41" t="str">
        <f t="shared" si="2"/>
        <v/>
      </c>
      <c r="J41" t="str">
        <f>IF(E41="","",IF(②選手情報入力!H50="","JPN",LEFT(②選手情報入力!H50,3)))</f>
        <v/>
      </c>
      <c r="K41" t="str">
        <f>IF(E41="","",IF(②選手情報入力!I50="男",1,2))</f>
        <v/>
      </c>
      <c r="L41" t="str">
        <f>IF(E41="","",IF(②選手情報入力!J50="","",②選手情報入力!J50))</f>
        <v/>
      </c>
      <c r="M41" t="str">
        <f>IF(E41="","",LEFT(②選手情報入力!K50,4))</f>
        <v/>
      </c>
      <c r="N41" t="str">
        <f>IF(E41="","",RIGHT(②選手情報入力!K50,4))</f>
        <v/>
      </c>
      <c r="O41" t="str">
        <f t="shared" si="3"/>
        <v/>
      </c>
      <c r="Q41" t="str">
        <f>IF(E41="","",IF(②選手情報入力!L50="","",IF(K41=1,VLOOKUP(②選手情報入力!L50,種目情報!$A$5:$B$167,2,FALSE),VLOOKUP(②選手情報入力!L50,種目情報!$E$5:$F$142,2,FALSE))))</f>
        <v/>
      </c>
      <c r="R41" t="str">
        <f>IF(E41="","",IF(②選手情報入力!M50="","",②選手情報入力!M50))</f>
        <v/>
      </c>
      <c r="S41" s="29"/>
      <c r="T41" t="str">
        <f>IF(E41="","",IF(②選手情報入力!L50="","",IF(K41=1,VLOOKUP(②選手情報入力!L50,種目情報!$A$5:$C$135,3,FALSE),VLOOKUP(②選手情報入力!L50,種目情報!$E$5:$G$135,3,FALSE))))</f>
        <v/>
      </c>
      <c r="U41" t="str">
        <f>IF(E41="","",IF(②選手情報入力!O50="","",IF(K41=1,VLOOKUP(②選手情報入力!O50,種目情報!$A$5:$B$151,2,FALSE),VLOOKUP(②選手情報入力!O50,種目情報!$E$5:$F$135,2,FALSE))))</f>
        <v/>
      </c>
      <c r="V41" t="str">
        <f>IF(E41="","",IF(②選手情報入力!P50="","",②選手情報入力!P50))</f>
        <v/>
      </c>
      <c r="W41" s="29" t="str">
        <f>IF(E41="","",IF(②選手情報入力!N50="","",1))</f>
        <v/>
      </c>
      <c r="X41" t="str">
        <f>IF(E41="","",IF(②選手情報入力!O50="","",IF(K41=1,VLOOKUP(②選手情報入力!O50,種目情報!$A$5:$C$135,3,FALSE),VLOOKUP(②選手情報入力!O50,種目情報!$E$5:$G$135,3,FALSE))))</f>
        <v/>
      </c>
      <c r="Y41" t="str">
        <f>IF(E41="","",IF(②選手情報入力!R50="","",IF(K41=1,VLOOKUP(②選手情報入力!R50,種目情報!$A$5:$B$151,2,FALSE),VLOOKUP(②選手情報入力!R50,種目情報!$E$5:$F$135,2,FALSE))))</f>
        <v/>
      </c>
      <c r="Z41" t="str">
        <f>IF(E41="","",IF(②選手情報入力!S50="","",②選手情報入力!S50))</f>
        <v/>
      </c>
      <c r="AA41" s="29" t="str">
        <f>IF(E41="","",IF(②選手情報入力!Q50="","",1))</f>
        <v/>
      </c>
      <c r="AB41" t="str">
        <f>IF(E41="","",IF(②選手情報入力!R50="","",IF(K41=1,VLOOKUP(②選手情報入力!R50,種目情報!$A$5:$C$135,3,FALSE),VLOOKUP(②選手情報入力!R50,種目情報!$E$5:$G$135,3,FALSE))))</f>
        <v/>
      </c>
      <c r="AC41" t="str">
        <f>IF(E41="","",IF(②選手情報入力!T50="","",IF(K41=1,種目情報!$J$4,種目情報!$J$6)))</f>
        <v/>
      </c>
      <c r="AD41" t="str">
        <f>IF(E41="","",IF(②選手情報入力!T50="","",IF(K41=1,IF(②選手情報入力!$U$7="","",②選手情報入力!$U$7),IF(②選手情報入力!$U$8="","",②選手情報入力!$U$8))))</f>
        <v/>
      </c>
      <c r="AE41" t="str">
        <f>IF(E41="","",IF(②選手情報入力!T50="","",IF(K41=1,IF(②選手情報入力!$T$7="",0,1),IF(②選手情報入力!$T$8="",0,1))))</f>
        <v/>
      </c>
      <c r="AF41" t="str">
        <f>IF(E41="","",IF(②選手情報入力!T50="","",2))</f>
        <v/>
      </c>
      <c r="AG41" t="str">
        <f>IF(E41="","",IF(②選手情報入力!V50="","",IF(K41=1,種目情報!$J$5,種目情報!$J$7)))</f>
        <v/>
      </c>
      <c r="AH41" t="str">
        <f>IF(E41="","",IF(②選手情報入力!V50="","",IF(K41=1,IF(②選手情報入力!$W$7="","",②選手情報入力!$W$7),IF(②選手情報入力!$W$8="","",②選手情報入力!$W$8))))</f>
        <v/>
      </c>
      <c r="AI41" t="str">
        <f>IF(E41="","",IF(②選手情報入力!V50="","",IF(K41=1,IF(②選手情報入力!$V$7="",0,1),IF(②選手情報入力!$V$8="",0,1))))</f>
        <v/>
      </c>
      <c r="AJ41" t="str">
        <f>IF(E41="","",IF(②選手情報入力!V50="","",2))</f>
        <v/>
      </c>
      <c r="AM41" t="str">
        <f>IF(②選手情報入力!F50="","",ASC(②選手情報入力!F50))</f>
        <v/>
      </c>
      <c r="AN41" t="str">
        <f>IF(②選手情報入力!F50="","",ASC(②選手情報入力!G50))</f>
        <v/>
      </c>
    </row>
    <row r="42" spans="1:40">
      <c r="A42" t="str">
        <f t="shared" si="0"/>
        <v/>
      </c>
      <c r="B42" t="str">
        <f>IF(E42="","",①団体情報入力!$C$5)</f>
        <v/>
      </c>
      <c r="D42" t="str">
        <f>IF(E42="","",IF(①団体情報入力!C47="","",①団体情報入力!C47))</f>
        <v/>
      </c>
      <c r="E42" t="str">
        <f>IF(②選手情報入力!C51="","",②選手情報入力!C51)</f>
        <v/>
      </c>
      <c r="F42" t="str">
        <f>IF(E42="","",②選手情報入力!D51)</f>
        <v/>
      </c>
      <c r="G42" t="str">
        <f>IF(E42="","",ASC(②選手情報入力!E51))</f>
        <v/>
      </c>
      <c r="H42" t="str">
        <f t="shared" si="1"/>
        <v/>
      </c>
      <c r="I42" t="str">
        <f t="shared" si="2"/>
        <v/>
      </c>
      <c r="J42" t="str">
        <f>IF(E42="","",IF(②選手情報入力!H51="","JPN",LEFT(②選手情報入力!H51,3)))</f>
        <v/>
      </c>
      <c r="K42" t="str">
        <f>IF(E42="","",IF(②選手情報入力!I51="男",1,2))</f>
        <v/>
      </c>
      <c r="L42" t="str">
        <f>IF(E42="","",IF(②選手情報入力!J51="","",②選手情報入力!J51))</f>
        <v/>
      </c>
      <c r="M42" t="str">
        <f>IF(E42="","",LEFT(②選手情報入力!K51,4))</f>
        <v/>
      </c>
      <c r="N42" t="str">
        <f>IF(E42="","",RIGHT(②選手情報入力!K51,4))</f>
        <v/>
      </c>
      <c r="O42" t="str">
        <f t="shared" si="3"/>
        <v/>
      </c>
      <c r="Q42" t="str">
        <f>IF(E42="","",IF(②選手情報入力!L51="","",IF(K42=1,VLOOKUP(②選手情報入力!L51,種目情報!$A$5:$B$167,2,FALSE),VLOOKUP(②選手情報入力!L51,種目情報!$E$5:$F$142,2,FALSE))))</f>
        <v/>
      </c>
      <c r="R42" t="str">
        <f>IF(E42="","",IF(②選手情報入力!M51="","",②選手情報入力!M51))</f>
        <v/>
      </c>
      <c r="S42" s="29"/>
      <c r="T42" t="str">
        <f>IF(E42="","",IF(②選手情報入力!L51="","",IF(K42=1,VLOOKUP(②選手情報入力!L51,種目情報!$A$5:$C$135,3,FALSE),VLOOKUP(②選手情報入力!L51,種目情報!$E$5:$G$135,3,FALSE))))</f>
        <v/>
      </c>
      <c r="U42" t="str">
        <f>IF(E42="","",IF(②選手情報入力!O51="","",IF(K42=1,VLOOKUP(②選手情報入力!O51,種目情報!$A$5:$B$151,2,FALSE),VLOOKUP(②選手情報入力!O51,種目情報!$E$5:$F$135,2,FALSE))))</f>
        <v/>
      </c>
      <c r="V42" t="str">
        <f>IF(E42="","",IF(②選手情報入力!P51="","",②選手情報入力!P51))</f>
        <v/>
      </c>
      <c r="W42" s="29" t="str">
        <f>IF(E42="","",IF(②選手情報入力!N51="","",1))</f>
        <v/>
      </c>
      <c r="X42" t="str">
        <f>IF(E42="","",IF(②選手情報入力!O51="","",IF(K42=1,VLOOKUP(②選手情報入力!O51,種目情報!$A$5:$C$135,3,FALSE),VLOOKUP(②選手情報入力!O51,種目情報!$E$5:$G$135,3,FALSE))))</f>
        <v/>
      </c>
      <c r="Y42" t="str">
        <f>IF(E42="","",IF(②選手情報入力!R51="","",IF(K42=1,VLOOKUP(②選手情報入力!R51,種目情報!$A$5:$B$151,2,FALSE),VLOOKUP(②選手情報入力!R51,種目情報!$E$5:$F$135,2,FALSE))))</f>
        <v/>
      </c>
      <c r="Z42" t="str">
        <f>IF(E42="","",IF(②選手情報入力!S51="","",②選手情報入力!S51))</f>
        <v/>
      </c>
      <c r="AA42" s="29" t="str">
        <f>IF(E42="","",IF(②選手情報入力!Q51="","",1))</f>
        <v/>
      </c>
      <c r="AB42" t="str">
        <f>IF(E42="","",IF(②選手情報入力!R51="","",IF(K42=1,VLOOKUP(②選手情報入力!R51,種目情報!$A$5:$C$135,3,FALSE),VLOOKUP(②選手情報入力!R51,種目情報!$E$5:$G$135,3,FALSE))))</f>
        <v/>
      </c>
      <c r="AC42" t="str">
        <f>IF(E42="","",IF(②選手情報入力!T51="","",IF(K42=1,種目情報!$J$4,種目情報!$J$6)))</f>
        <v/>
      </c>
      <c r="AD42" t="str">
        <f>IF(E42="","",IF(②選手情報入力!T51="","",IF(K42=1,IF(②選手情報入力!$U$7="","",②選手情報入力!$U$7),IF(②選手情報入力!$U$8="","",②選手情報入力!$U$8))))</f>
        <v/>
      </c>
      <c r="AE42" t="str">
        <f>IF(E42="","",IF(②選手情報入力!T51="","",IF(K42=1,IF(②選手情報入力!$T$7="",0,1),IF(②選手情報入力!$T$8="",0,1))))</f>
        <v/>
      </c>
      <c r="AF42" t="str">
        <f>IF(E42="","",IF(②選手情報入力!T51="","",2))</f>
        <v/>
      </c>
      <c r="AG42" t="str">
        <f>IF(E42="","",IF(②選手情報入力!V51="","",IF(K42=1,種目情報!$J$5,種目情報!$J$7)))</f>
        <v/>
      </c>
      <c r="AH42" t="str">
        <f>IF(E42="","",IF(②選手情報入力!V51="","",IF(K42=1,IF(②選手情報入力!$W$7="","",②選手情報入力!$W$7),IF(②選手情報入力!$W$8="","",②選手情報入力!$W$8))))</f>
        <v/>
      </c>
      <c r="AI42" t="str">
        <f>IF(E42="","",IF(②選手情報入力!V51="","",IF(K42=1,IF(②選手情報入力!$V$7="",0,1),IF(②選手情報入力!$V$8="",0,1))))</f>
        <v/>
      </c>
      <c r="AJ42" t="str">
        <f>IF(E42="","",IF(②選手情報入力!V51="","",2))</f>
        <v/>
      </c>
      <c r="AM42" t="str">
        <f>IF(②選手情報入力!F51="","",ASC(②選手情報入力!F51))</f>
        <v/>
      </c>
      <c r="AN42" t="str">
        <f>IF(②選手情報入力!F51="","",ASC(②選手情報入力!G51))</f>
        <v/>
      </c>
    </row>
    <row r="43" spans="1:40">
      <c r="A43" t="str">
        <f t="shared" si="0"/>
        <v/>
      </c>
      <c r="B43" t="str">
        <f>IF(E43="","",①団体情報入力!$C$5)</f>
        <v/>
      </c>
      <c r="D43" t="str">
        <f>IF(E43="","",IF(①団体情報入力!C48="","",①団体情報入力!C48))</f>
        <v/>
      </c>
      <c r="E43" t="str">
        <f>IF(②選手情報入力!C52="","",②選手情報入力!C52)</f>
        <v/>
      </c>
      <c r="F43" t="str">
        <f>IF(E43="","",②選手情報入力!D52)</f>
        <v/>
      </c>
      <c r="G43" t="str">
        <f>IF(E43="","",ASC(②選手情報入力!E52))</f>
        <v/>
      </c>
      <c r="H43" t="str">
        <f t="shared" si="1"/>
        <v/>
      </c>
      <c r="I43" t="str">
        <f t="shared" si="2"/>
        <v/>
      </c>
      <c r="J43" t="str">
        <f>IF(E43="","",IF(②選手情報入力!H52="","JPN",LEFT(②選手情報入力!H52,3)))</f>
        <v/>
      </c>
      <c r="K43" t="str">
        <f>IF(E43="","",IF(②選手情報入力!I52="男",1,2))</f>
        <v/>
      </c>
      <c r="L43" t="str">
        <f>IF(E43="","",IF(②選手情報入力!J52="","",②選手情報入力!J52))</f>
        <v/>
      </c>
      <c r="M43" t="str">
        <f>IF(E43="","",LEFT(②選手情報入力!K52,4))</f>
        <v/>
      </c>
      <c r="N43" t="str">
        <f>IF(E43="","",RIGHT(②選手情報入力!K52,4))</f>
        <v/>
      </c>
      <c r="O43" t="str">
        <f t="shared" si="3"/>
        <v/>
      </c>
      <c r="Q43" t="str">
        <f>IF(E43="","",IF(②選手情報入力!L52="","",IF(K43=1,VLOOKUP(②選手情報入力!L52,種目情報!$A$5:$B$167,2,FALSE),VLOOKUP(②選手情報入力!L52,種目情報!$E$5:$F$142,2,FALSE))))</f>
        <v/>
      </c>
      <c r="R43" t="str">
        <f>IF(E43="","",IF(②選手情報入力!M52="","",②選手情報入力!M52))</f>
        <v/>
      </c>
      <c r="S43" s="29"/>
      <c r="T43" t="str">
        <f>IF(E43="","",IF(②選手情報入力!L52="","",IF(K43=1,VLOOKUP(②選手情報入力!L52,種目情報!$A$5:$C$135,3,FALSE),VLOOKUP(②選手情報入力!L52,種目情報!$E$5:$G$135,3,FALSE))))</f>
        <v/>
      </c>
      <c r="U43" t="str">
        <f>IF(E43="","",IF(②選手情報入力!O52="","",IF(K43=1,VLOOKUP(②選手情報入力!O52,種目情報!$A$5:$B$151,2,FALSE),VLOOKUP(②選手情報入力!O52,種目情報!$E$5:$F$135,2,FALSE))))</f>
        <v/>
      </c>
      <c r="V43" t="str">
        <f>IF(E43="","",IF(②選手情報入力!P52="","",②選手情報入力!P52))</f>
        <v/>
      </c>
      <c r="W43" s="29" t="str">
        <f>IF(E43="","",IF(②選手情報入力!N52="","",1))</f>
        <v/>
      </c>
      <c r="X43" t="str">
        <f>IF(E43="","",IF(②選手情報入力!O52="","",IF(K43=1,VLOOKUP(②選手情報入力!O52,種目情報!$A$5:$C$135,3,FALSE),VLOOKUP(②選手情報入力!O52,種目情報!$E$5:$G$135,3,FALSE))))</f>
        <v/>
      </c>
      <c r="Y43" t="str">
        <f>IF(E43="","",IF(②選手情報入力!R52="","",IF(K43=1,VLOOKUP(②選手情報入力!R52,種目情報!$A$5:$B$151,2,FALSE),VLOOKUP(②選手情報入力!R52,種目情報!$E$5:$F$135,2,FALSE))))</f>
        <v/>
      </c>
      <c r="Z43" t="str">
        <f>IF(E43="","",IF(②選手情報入力!S52="","",②選手情報入力!S52))</f>
        <v/>
      </c>
      <c r="AA43" s="29" t="str">
        <f>IF(E43="","",IF(②選手情報入力!Q52="","",1))</f>
        <v/>
      </c>
      <c r="AB43" t="str">
        <f>IF(E43="","",IF(②選手情報入力!R52="","",IF(K43=1,VLOOKUP(②選手情報入力!R52,種目情報!$A$5:$C$135,3,FALSE),VLOOKUP(②選手情報入力!R52,種目情報!$E$5:$G$135,3,FALSE))))</f>
        <v/>
      </c>
      <c r="AC43" t="str">
        <f>IF(E43="","",IF(②選手情報入力!T52="","",IF(K43=1,種目情報!$J$4,種目情報!$J$6)))</f>
        <v/>
      </c>
      <c r="AD43" t="str">
        <f>IF(E43="","",IF(②選手情報入力!T52="","",IF(K43=1,IF(②選手情報入力!$U$7="","",②選手情報入力!$U$7),IF(②選手情報入力!$U$8="","",②選手情報入力!$U$8))))</f>
        <v/>
      </c>
      <c r="AE43" t="str">
        <f>IF(E43="","",IF(②選手情報入力!T52="","",IF(K43=1,IF(②選手情報入力!$T$7="",0,1),IF(②選手情報入力!$T$8="",0,1))))</f>
        <v/>
      </c>
      <c r="AF43" t="str">
        <f>IF(E43="","",IF(②選手情報入力!T52="","",2))</f>
        <v/>
      </c>
      <c r="AG43" t="str">
        <f>IF(E43="","",IF(②選手情報入力!V52="","",IF(K43=1,種目情報!$J$5,種目情報!$J$7)))</f>
        <v/>
      </c>
      <c r="AH43" t="str">
        <f>IF(E43="","",IF(②選手情報入力!V52="","",IF(K43=1,IF(②選手情報入力!$W$7="","",②選手情報入力!$W$7),IF(②選手情報入力!$W$8="","",②選手情報入力!$W$8))))</f>
        <v/>
      </c>
      <c r="AI43" t="str">
        <f>IF(E43="","",IF(②選手情報入力!V52="","",IF(K43=1,IF(②選手情報入力!$V$7="",0,1),IF(②選手情報入力!$V$8="",0,1))))</f>
        <v/>
      </c>
      <c r="AJ43" t="str">
        <f>IF(E43="","",IF(②選手情報入力!V52="","",2))</f>
        <v/>
      </c>
      <c r="AM43" t="str">
        <f>IF(②選手情報入力!F52="","",ASC(②選手情報入力!F52))</f>
        <v/>
      </c>
      <c r="AN43" t="str">
        <f>IF(②選手情報入力!F52="","",ASC(②選手情報入力!G52))</f>
        <v/>
      </c>
    </row>
    <row r="44" spans="1:40">
      <c r="A44" t="str">
        <f t="shared" si="0"/>
        <v/>
      </c>
      <c r="B44" t="str">
        <f>IF(E44="","",①団体情報入力!$C$5)</f>
        <v/>
      </c>
      <c r="D44" t="str">
        <f>IF(E44="","",IF(①団体情報入力!C49="","",①団体情報入力!C49))</f>
        <v/>
      </c>
      <c r="E44" t="str">
        <f>IF(②選手情報入力!C53="","",②選手情報入力!C53)</f>
        <v/>
      </c>
      <c r="F44" t="str">
        <f>IF(E44="","",②選手情報入力!D53)</f>
        <v/>
      </c>
      <c r="G44" t="str">
        <f>IF(E44="","",ASC(②選手情報入力!E53))</f>
        <v/>
      </c>
      <c r="H44" t="str">
        <f t="shared" si="1"/>
        <v/>
      </c>
      <c r="I44" t="str">
        <f t="shared" si="2"/>
        <v/>
      </c>
      <c r="J44" t="str">
        <f>IF(E44="","",IF(②選手情報入力!H53="","JPN",LEFT(②選手情報入力!H53,3)))</f>
        <v/>
      </c>
      <c r="K44" t="str">
        <f>IF(E44="","",IF(②選手情報入力!I53="男",1,2))</f>
        <v/>
      </c>
      <c r="L44" t="str">
        <f>IF(E44="","",IF(②選手情報入力!J53="","",②選手情報入力!J53))</f>
        <v/>
      </c>
      <c r="M44" t="str">
        <f>IF(E44="","",LEFT(②選手情報入力!K53,4))</f>
        <v/>
      </c>
      <c r="N44" t="str">
        <f>IF(E44="","",RIGHT(②選手情報入力!K53,4))</f>
        <v/>
      </c>
      <c r="O44" t="str">
        <f t="shared" si="3"/>
        <v/>
      </c>
      <c r="Q44" t="str">
        <f>IF(E44="","",IF(②選手情報入力!L53="","",IF(K44=1,VLOOKUP(②選手情報入力!L53,種目情報!$A$5:$B$167,2,FALSE),VLOOKUP(②選手情報入力!L53,種目情報!$E$5:$F$142,2,FALSE))))</f>
        <v/>
      </c>
      <c r="R44" t="str">
        <f>IF(E44="","",IF(②選手情報入力!M53="","",②選手情報入力!M53))</f>
        <v/>
      </c>
      <c r="S44" s="29"/>
      <c r="T44" t="str">
        <f>IF(E44="","",IF(②選手情報入力!L53="","",IF(K44=1,VLOOKUP(②選手情報入力!L53,種目情報!$A$5:$C$135,3,FALSE),VLOOKUP(②選手情報入力!L53,種目情報!$E$5:$G$135,3,FALSE))))</f>
        <v/>
      </c>
      <c r="U44" t="str">
        <f>IF(E44="","",IF(②選手情報入力!O53="","",IF(K44=1,VLOOKUP(②選手情報入力!O53,種目情報!$A$5:$B$151,2,FALSE),VLOOKUP(②選手情報入力!O53,種目情報!$E$5:$F$135,2,FALSE))))</f>
        <v/>
      </c>
      <c r="V44" t="str">
        <f>IF(E44="","",IF(②選手情報入力!P53="","",②選手情報入力!P53))</f>
        <v/>
      </c>
      <c r="W44" s="29" t="str">
        <f>IF(E44="","",IF(②選手情報入力!N53="","",1))</f>
        <v/>
      </c>
      <c r="X44" t="str">
        <f>IF(E44="","",IF(②選手情報入力!O53="","",IF(K44=1,VLOOKUP(②選手情報入力!O53,種目情報!$A$5:$C$135,3,FALSE),VLOOKUP(②選手情報入力!O53,種目情報!$E$5:$G$135,3,FALSE))))</f>
        <v/>
      </c>
      <c r="Y44" t="str">
        <f>IF(E44="","",IF(②選手情報入力!R53="","",IF(K44=1,VLOOKUP(②選手情報入力!R53,種目情報!$A$5:$B$151,2,FALSE),VLOOKUP(②選手情報入力!R53,種目情報!$E$5:$F$135,2,FALSE))))</f>
        <v/>
      </c>
      <c r="Z44" t="str">
        <f>IF(E44="","",IF(②選手情報入力!S53="","",②選手情報入力!S53))</f>
        <v/>
      </c>
      <c r="AA44" s="29" t="str">
        <f>IF(E44="","",IF(②選手情報入力!Q53="","",1))</f>
        <v/>
      </c>
      <c r="AB44" t="str">
        <f>IF(E44="","",IF(②選手情報入力!R53="","",IF(K44=1,VLOOKUP(②選手情報入力!R53,種目情報!$A$5:$C$135,3,FALSE),VLOOKUP(②選手情報入力!R53,種目情報!$E$5:$G$135,3,FALSE))))</f>
        <v/>
      </c>
      <c r="AC44" t="str">
        <f>IF(E44="","",IF(②選手情報入力!T53="","",IF(K44=1,種目情報!$J$4,種目情報!$J$6)))</f>
        <v/>
      </c>
      <c r="AD44" t="str">
        <f>IF(E44="","",IF(②選手情報入力!T53="","",IF(K44=1,IF(②選手情報入力!$U$7="","",②選手情報入力!$U$7),IF(②選手情報入力!$U$8="","",②選手情報入力!$U$8))))</f>
        <v/>
      </c>
      <c r="AE44" t="str">
        <f>IF(E44="","",IF(②選手情報入力!T53="","",IF(K44=1,IF(②選手情報入力!$T$7="",0,1),IF(②選手情報入力!$T$8="",0,1))))</f>
        <v/>
      </c>
      <c r="AF44" t="str">
        <f>IF(E44="","",IF(②選手情報入力!T53="","",2))</f>
        <v/>
      </c>
      <c r="AG44" t="str">
        <f>IF(E44="","",IF(②選手情報入力!V53="","",IF(K44=1,種目情報!$J$5,種目情報!$J$7)))</f>
        <v/>
      </c>
      <c r="AH44" t="str">
        <f>IF(E44="","",IF(②選手情報入力!V53="","",IF(K44=1,IF(②選手情報入力!$W$7="","",②選手情報入力!$W$7),IF(②選手情報入力!$W$8="","",②選手情報入力!$W$8))))</f>
        <v/>
      </c>
      <c r="AI44" t="str">
        <f>IF(E44="","",IF(②選手情報入力!V53="","",IF(K44=1,IF(②選手情報入力!$V$7="",0,1),IF(②選手情報入力!$V$8="",0,1))))</f>
        <v/>
      </c>
      <c r="AJ44" t="str">
        <f>IF(E44="","",IF(②選手情報入力!V53="","",2))</f>
        <v/>
      </c>
      <c r="AM44" t="str">
        <f>IF(②選手情報入力!F53="","",ASC(②選手情報入力!F53))</f>
        <v/>
      </c>
      <c r="AN44" t="str">
        <f>IF(②選手情報入力!F53="","",ASC(②選手情報入力!G53))</f>
        <v/>
      </c>
    </row>
    <row r="45" spans="1:40">
      <c r="A45" t="str">
        <f t="shared" si="0"/>
        <v/>
      </c>
      <c r="B45" t="str">
        <f>IF(E45="","",①団体情報入力!$C$5)</f>
        <v/>
      </c>
      <c r="D45" t="str">
        <f>IF(E45="","",IF(①団体情報入力!C50="","",①団体情報入力!C50))</f>
        <v/>
      </c>
      <c r="E45" t="str">
        <f>IF(②選手情報入力!C54="","",②選手情報入力!C54)</f>
        <v/>
      </c>
      <c r="F45" t="str">
        <f>IF(E45="","",②選手情報入力!D54)</f>
        <v/>
      </c>
      <c r="G45" t="str">
        <f>IF(E45="","",ASC(②選手情報入力!E54))</f>
        <v/>
      </c>
      <c r="H45" t="str">
        <f t="shared" si="1"/>
        <v/>
      </c>
      <c r="I45" t="str">
        <f t="shared" si="2"/>
        <v/>
      </c>
      <c r="J45" t="str">
        <f>IF(E45="","",IF(②選手情報入力!H54="","JPN",LEFT(②選手情報入力!H54,3)))</f>
        <v/>
      </c>
      <c r="K45" t="str">
        <f>IF(E45="","",IF(②選手情報入力!I54="男",1,2))</f>
        <v/>
      </c>
      <c r="L45" t="str">
        <f>IF(E45="","",IF(②選手情報入力!J54="","",②選手情報入力!J54))</f>
        <v/>
      </c>
      <c r="M45" t="str">
        <f>IF(E45="","",LEFT(②選手情報入力!K54,4))</f>
        <v/>
      </c>
      <c r="N45" t="str">
        <f>IF(E45="","",RIGHT(②選手情報入力!K54,4))</f>
        <v/>
      </c>
      <c r="O45" t="str">
        <f t="shared" si="3"/>
        <v/>
      </c>
      <c r="Q45" t="str">
        <f>IF(E45="","",IF(②選手情報入力!L54="","",IF(K45=1,VLOOKUP(②選手情報入力!L54,種目情報!$A$5:$B$167,2,FALSE),VLOOKUP(②選手情報入力!L54,種目情報!$E$5:$F$142,2,FALSE))))</f>
        <v/>
      </c>
      <c r="R45" t="str">
        <f>IF(E45="","",IF(②選手情報入力!M54="","",②選手情報入力!M54))</f>
        <v/>
      </c>
      <c r="S45" s="29"/>
      <c r="T45" t="str">
        <f>IF(E45="","",IF(②選手情報入力!L54="","",IF(K45=1,VLOOKUP(②選手情報入力!L54,種目情報!$A$5:$C$135,3,FALSE),VLOOKUP(②選手情報入力!L54,種目情報!$E$5:$G$135,3,FALSE))))</f>
        <v/>
      </c>
      <c r="U45" t="str">
        <f>IF(E45="","",IF(②選手情報入力!O54="","",IF(K45=1,VLOOKUP(②選手情報入力!O54,種目情報!$A$5:$B$151,2,FALSE),VLOOKUP(②選手情報入力!O54,種目情報!$E$5:$F$135,2,FALSE))))</f>
        <v/>
      </c>
      <c r="V45" t="str">
        <f>IF(E45="","",IF(②選手情報入力!P54="","",②選手情報入力!P54))</f>
        <v/>
      </c>
      <c r="W45" s="29" t="str">
        <f>IF(E45="","",IF(②選手情報入力!N54="","",1))</f>
        <v/>
      </c>
      <c r="X45" t="str">
        <f>IF(E45="","",IF(②選手情報入力!O54="","",IF(K45=1,VLOOKUP(②選手情報入力!O54,種目情報!$A$5:$C$135,3,FALSE),VLOOKUP(②選手情報入力!O54,種目情報!$E$5:$G$135,3,FALSE))))</f>
        <v/>
      </c>
      <c r="Y45" t="str">
        <f>IF(E45="","",IF(②選手情報入力!R54="","",IF(K45=1,VLOOKUP(②選手情報入力!R54,種目情報!$A$5:$B$151,2,FALSE),VLOOKUP(②選手情報入力!R54,種目情報!$E$5:$F$135,2,FALSE))))</f>
        <v/>
      </c>
      <c r="Z45" t="str">
        <f>IF(E45="","",IF(②選手情報入力!S54="","",②選手情報入力!S54))</f>
        <v/>
      </c>
      <c r="AA45" s="29" t="str">
        <f>IF(E45="","",IF(②選手情報入力!Q54="","",1))</f>
        <v/>
      </c>
      <c r="AB45" t="str">
        <f>IF(E45="","",IF(②選手情報入力!R54="","",IF(K45=1,VLOOKUP(②選手情報入力!R54,種目情報!$A$5:$C$135,3,FALSE),VLOOKUP(②選手情報入力!R54,種目情報!$E$5:$G$135,3,FALSE))))</f>
        <v/>
      </c>
      <c r="AC45" t="str">
        <f>IF(E45="","",IF(②選手情報入力!T54="","",IF(K45=1,種目情報!$J$4,種目情報!$J$6)))</f>
        <v/>
      </c>
      <c r="AD45" t="str">
        <f>IF(E45="","",IF(②選手情報入力!T54="","",IF(K45=1,IF(②選手情報入力!$U$7="","",②選手情報入力!$U$7),IF(②選手情報入力!$U$8="","",②選手情報入力!$U$8))))</f>
        <v/>
      </c>
      <c r="AE45" t="str">
        <f>IF(E45="","",IF(②選手情報入力!T54="","",IF(K45=1,IF(②選手情報入力!$T$7="",0,1),IF(②選手情報入力!$T$8="",0,1))))</f>
        <v/>
      </c>
      <c r="AF45" t="str">
        <f>IF(E45="","",IF(②選手情報入力!T54="","",2))</f>
        <v/>
      </c>
      <c r="AG45" t="str">
        <f>IF(E45="","",IF(②選手情報入力!V54="","",IF(K45=1,種目情報!$J$5,種目情報!$J$7)))</f>
        <v/>
      </c>
      <c r="AH45" t="str">
        <f>IF(E45="","",IF(②選手情報入力!V54="","",IF(K45=1,IF(②選手情報入力!$W$7="","",②選手情報入力!$W$7),IF(②選手情報入力!$W$8="","",②選手情報入力!$W$8))))</f>
        <v/>
      </c>
      <c r="AI45" t="str">
        <f>IF(E45="","",IF(②選手情報入力!V54="","",IF(K45=1,IF(②選手情報入力!$V$7="",0,1),IF(②選手情報入力!$V$8="",0,1))))</f>
        <v/>
      </c>
      <c r="AJ45" t="str">
        <f>IF(E45="","",IF(②選手情報入力!V54="","",2))</f>
        <v/>
      </c>
      <c r="AM45" t="str">
        <f>IF(②選手情報入力!F54="","",ASC(②選手情報入力!F54))</f>
        <v/>
      </c>
      <c r="AN45" t="str">
        <f>IF(②選手情報入力!F54="","",ASC(②選手情報入力!G54))</f>
        <v/>
      </c>
    </row>
    <row r="46" spans="1:40">
      <c r="A46" t="str">
        <f t="shared" si="0"/>
        <v/>
      </c>
      <c r="B46" t="str">
        <f>IF(E46="","",①団体情報入力!$C$5)</f>
        <v/>
      </c>
      <c r="D46" t="str">
        <f>IF(E46="","",IF(①団体情報入力!C51="","",①団体情報入力!C51))</f>
        <v/>
      </c>
      <c r="E46" t="str">
        <f>IF(②選手情報入力!C55="","",②選手情報入力!C55)</f>
        <v/>
      </c>
      <c r="F46" t="str">
        <f>IF(E46="","",②選手情報入力!D55)</f>
        <v/>
      </c>
      <c r="G46" t="str">
        <f>IF(E46="","",ASC(②選手情報入力!E55))</f>
        <v/>
      </c>
      <c r="H46" t="str">
        <f t="shared" si="1"/>
        <v/>
      </c>
      <c r="I46" t="str">
        <f t="shared" si="2"/>
        <v/>
      </c>
      <c r="J46" t="str">
        <f>IF(E46="","",IF(②選手情報入力!H55="","JPN",LEFT(②選手情報入力!H55,3)))</f>
        <v/>
      </c>
      <c r="K46" t="str">
        <f>IF(E46="","",IF(②選手情報入力!I55="男",1,2))</f>
        <v/>
      </c>
      <c r="L46" t="str">
        <f>IF(E46="","",IF(②選手情報入力!J55="","",②選手情報入力!J55))</f>
        <v/>
      </c>
      <c r="M46" t="str">
        <f>IF(E46="","",LEFT(②選手情報入力!K55,4))</f>
        <v/>
      </c>
      <c r="N46" t="str">
        <f>IF(E46="","",RIGHT(②選手情報入力!K55,4))</f>
        <v/>
      </c>
      <c r="O46" t="str">
        <f t="shared" si="3"/>
        <v/>
      </c>
      <c r="Q46" t="str">
        <f>IF(E46="","",IF(②選手情報入力!L55="","",IF(K46=1,VLOOKUP(②選手情報入力!L55,種目情報!$A$5:$B$167,2,FALSE),VLOOKUP(②選手情報入力!L55,種目情報!$E$5:$F$142,2,FALSE))))</f>
        <v/>
      </c>
      <c r="R46" t="str">
        <f>IF(E46="","",IF(②選手情報入力!M55="","",②選手情報入力!M55))</f>
        <v/>
      </c>
      <c r="S46" s="29"/>
      <c r="T46" t="str">
        <f>IF(E46="","",IF(②選手情報入力!L55="","",IF(K46=1,VLOOKUP(②選手情報入力!L55,種目情報!$A$5:$C$135,3,FALSE),VLOOKUP(②選手情報入力!L55,種目情報!$E$5:$G$135,3,FALSE))))</f>
        <v/>
      </c>
      <c r="U46" t="str">
        <f>IF(E46="","",IF(②選手情報入力!O55="","",IF(K46=1,VLOOKUP(②選手情報入力!O55,種目情報!$A$5:$B$151,2,FALSE),VLOOKUP(②選手情報入力!O55,種目情報!$E$5:$F$135,2,FALSE))))</f>
        <v/>
      </c>
      <c r="V46" t="str">
        <f>IF(E46="","",IF(②選手情報入力!P55="","",②選手情報入力!P55))</f>
        <v/>
      </c>
      <c r="W46" s="29" t="str">
        <f>IF(E46="","",IF(②選手情報入力!N55="","",1))</f>
        <v/>
      </c>
      <c r="X46" t="str">
        <f>IF(E46="","",IF(②選手情報入力!O55="","",IF(K46=1,VLOOKUP(②選手情報入力!O55,種目情報!$A$5:$C$135,3,FALSE),VLOOKUP(②選手情報入力!O55,種目情報!$E$5:$G$135,3,FALSE))))</f>
        <v/>
      </c>
      <c r="Y46" t="str">
        <f>IF(E46="","",IF(②選手情報入力!R55="","",IF(K46=1,VLOOKUP(②選手情報入力!R55,種目情報!$A$5:$B$151,2,FALSE),VLOOKUP(②選手情報入力!R55,種目情報!$E$5:$F$135,2,FALSE))))</f>
        <v/>
      </c>
      <c r="Z46" t="str">
        <f>IF(E46="","",IF(②選手情報入力!S55="","",②選手情報入力!S55))</f>
        <v/>
      </c>
      <c r="AA46" s="29" t="str">
        <f>IF(E46="","",IF(②選手情報入力!Q55="","",1))</f>
        <v/>
      </c>
      <c r="AB46" t="str">
        <f>IF(E46="","",IF(②選手情報入力!R55="","",IF(K46=1,VLOOKUP(②選手情報入力!R55,種目情報!$A$5:$C$135,3,FALSE),VLOOKUP(②選手情報入力!R55,種目情報!$E$5:$G$135,3,FALSE))))</f>
        <v/>
      </c>
      <c r="AC46" t="str">
        <f>IF(E46="","",IF(②選手情報入力!T55="","",IF(K46=1,種目情報!$J$4,種目情報!$J$6)))</f>
        <v/>
      </c>
      <c r="AD46" t="str">
        <f>IF(E46="","",IF(②選手情報入力!T55="","",IF(K46=1,IF(②選手情報入力!$U$7="","",②選手情報入力!$U$7),IF(②選手情報入力!$U$8="","",②選手情報入力!$U$8))))</f>
        <v/>
      </c>
      <c r="AE46" t="str">
        <f>IF(E46="","",IF(②選手情報入力!T55="","",IF(K46=1,IF(②選手情報入力!$T$7="",0,1),IF(②選手情報入力!$T$8="",0,1))))</f>
        <v/>
      </c>
      <c r="AF46" t="str">
        <f>IF(E46="","",IF(②選手情報入力!T55="","",2))</f>
        <v/>
      </c>
      <c r="AG46" t="str">
        <f>IF(E46="","",IF(②選手情報入力!V55="","",IF(K46=1,種目情報!$J$5,種目情報!$J$7)))</f>
        <v/>
      </c>
      <c r="AH46" t="str">
        <f>IF(E46="","",IF(②選手情報入力!V55="","",IF(K46=1,IF(②選手情報入力!$W$7="","",②選手情報入力!$W$7),IF(②選手情報入力!$W$8="","",②選手情報入力!$W$8))))</f>
        <v/>
      </c>
      <c r="AI46" t="str">
        <f>IF(E46="","",IF(②選手情報入力!V55="","",IF(K46=1,IF(②選手情報入力!$V$7="",0,1),IF(②選手情報入力!$V$8="",0,1))))</f>
        <v/>
      </c>
      <c r="AJ46" t="str">
        <f>IF(E46="","",IF(②選手情報入力!V55="","",2))</f>
        <v/>
      </c>
      <c r="AM46" t="str">
        <f>IF(②選手情報入力!F55="","",ASC(②選手情報入力!F55))</f>
        <v/>
      </c>
      <c r="AN46" t="str">
        <f>IF(②選手情報入力!F55="","",ASC(②選手情報入力!G55))</f>
        <v/>
      </c>
    </row>
    <row r="47" spans="1:40">
      <c r="A47" t="str">
        <f t="shared" si="0"/>
        <v/>
      </c>
      <c r="B47" t="str">
        <f>IF(E47="","",①団体情報入力!$C$5)</f>
        <v/>
      </c>
      <c r="D47" t="str">
        <f>IF(E47="","",IF(①団体情報入力!C52="","",①団体情報入力!C52))</f>
        <v/>
      </c>
      <c r="E47" t="str">
        <f>IF(②選手情報入力!C56="","",②選手情報入力!C56)</f>
        <v/>
      </c>
      <c r="F47" t="str">
        <f>IF(E47="","",②選手情報入力!D56)</f>
        <v/>
      </c>
      <c r="G47" t="str">
        <f>IF(E47="","",ASC(②選手情報入力!E56))</f>
        <v/>
      </c>
      <c r="H47" t="str">
        <f t="shared" si="1"/>
        <v/>
      </c>
      <c r="I47" t="str">
        <f t="shared" si="2"/>
        <v/>
      </c>
      <c r="J47" t="str">
        <f>IF(E47="","",IF(②選手情報入力!H56="","JPN",LEFT(②選手情報入力!H56,3)))</f>
        <v/>
      </c>
      <c r="K47" t="str">
        <f>IF(E47="","",IF(②選手情報入力!I56="男",1,2))</f>
        <v/>
      </c>
      <c r="L47" t="str">
        <f>IF(E47="","",IF(②選手情報入力!J56="","",②選手情報入力!J56))</f>
        <v/>
      </c>
      <c r="M47" t="str">
        <f>IF(E47="","",LEFT(②選手情報入力!K56,4))</f>
        <v/>
      </c>
      <c r="N47" t="str">
        <f>IF(E47="","",RIGHT(②選手情報入力!K56,4))</f>
        <v/>
      </c>
      <c r="O47" t="str">
        <f t="shared" si="3"/>
        <v/>
      </c>
      <c r="Q47" t="str">
        <f>IF(E47="","",IF(②選手情報入力!L56="","",IF(K47=1,VLOOKUP(②選手情報入力!L56,種目情報!$A$5:$B$167,2,FALSE),VLOOKUP(②選手情報入力!L56,種目情報!$E$5:$F$142,2,FALSE))))</f>
        <v/>
      </c>
      <c r="R47" t="str">
        <f>IF(E47="","",IF(②選手情報入力!M56="","",②選手情報入力!M56))</f>
        <v/>
      </c>
      <c r="S47" s="29"/>
      <c r="T47" t="str">
        <f>IF(E47="","",IF(②選手情報入力!L56="","",IF(K47=1,VLOOKUP(②選手情報入力!L56,種目情報!$A$5:$C$135,3,FALSE),VLOOKUP(②選手情報入力!L56,種目情報!$E$5:$G$135,3,FALSE))))</f>
        <v/>
      </c>
      <c r="U47" t="str">
        <f>IF(E47="","",IF(②選手情報入力!O56="","",IF(K47=1,VLOOKUP(②選手情報入力!O56,種目情報!$A$5:$B$151,2,FALSE),VLOOKUP(②選手情報入力!O56,種目情報!$E$5:$F$135,2,FALSE))))</f>
        <v/>
      </c>
      <c r="V47" t="str">
        <f>IF(E47="","",IF(②選手情報入力!P56="","",②選手情報入力!P56))</f>
        <v/>
      </c>
      <c r="W47" s="29" t="str">
        <f>IF(E47="","",IF(②選手情報入力!N56="","",1))</f>
        <v/>
      </c>
      <c r="X47" t="str">
        <f>IF(E47="","",IF(②選手情報入力!O56="","",IF(K47=1,VLOOKUP(②選手情報入力!O56,種目情報!$A$5:$C$135,3,FALSE),VLOOKUP(②選手情報入力!O56,種目情報!$E$5:$G$135,3,FALSE))))</f>
        <v/>
      </c>
      <c r="Y47" t="str">
        <f>IF(E47="","",IF(②選手情報入力!R56="","",IF(K47=1,VLOOKUP(②選手情報入力!R56,種目情報!$A$5:$B$151,2,FALSE),VLOOKUP(②選手情報入力!R56,種目情報!$E$5:$F$135,2,FALSE))))</f>
        <v/>
      </c>
      <c r="Z47" t="str">
        <f>IF(E47="","",IF(②選手情報入力!S56="","",②選手情報入力!S56))</f>
        <v/>
      </c>
      <c r="AA47" s="29" t="str">
        <f>IF(E47="","",IF(②選手情報入力!Q56="","",1))</f>
        <v/>
      </c>
      <c r="AB47" t="str">
        <f>IF(E47="","",IF(②選手情報入力!R56="","",IF(K47=1,VLOOKUP(②選手情報入力!R56,種目情報!$A$5:$C$135,3,FALSE),VLOOKUP(②選手情報入力!R56,種目情報!$E$5:$G$135,3,FALSE))))</f>
        <v/>
      </c>
      <c r="AC47" t="str">
        <f>IF(E47="","",IF(②選手情報入力!T56="","",IF(K47=1,種目情報!$J$4,種目情報!$J$6)))</f>
        <v/>
      </c>
      <c r="AD47" t="str">
        <f>IF(E47="","",IF(②選手情報入力!T56="","",IF(K47=1,IF(②選手情報入力!$U$7="","",②選手情報入力!$U$7),IF(②選手情報入力!$U$8="","",②選手情報入力!$U$8))))</f>
        <v/>
      </c>
      <c r="AE47" t="str">
        <f>IF(E47="","",IF(②選手情報入力!T56="","",IF(K47=1,IF(②選手情報入力!$T$7="",0,1),IF(②選手情報入力!$T$8="",0,1))))</f>
        <v/>
      </c>
      <c r="AF47" t="str">
        <f>IF(E47="","",IF(②選手情報入力!T56="","",2))</f>
        <v/>
      </c>
      <c r="AG47" t="str">
        <f>IF(E47="","",IF(②選手情報入力!V56="","",IF(K47=1,種目情報!$J$5,種目情報!$J$7)))</f>
        <v/>
      </c>
      <c r="AH47" t="str">
        <f>IF(E47="","",IF(②選手情報入力!V56="","",IF(K47=1,IF(②選手情報入力!$W$7="","",②選手情報入力!$W$7),IF(②選手情報入力!$W$8="","",②選手情報入力!$W$8))))</f>
        <v/>
      </c>
      <c r="AI47" t="str">
        <f>IF(E47="","",IF(②選手情報入力!V56="","",IF(K47=1,IF(②選手情報入力!$V$7="",0,1),IF(②選手情報入力!$V$8="",0,1))))</f>
        <v/>
      </c>
      <c r="AJ47" t="str">
        <f>IF(E47="","",IF(②選手情報入力!V56="","",2))</f>
        <v/>
      </c>
      <c r="AM47" t="str">
        <f>IF(②選手情報入力!F56="","",ASC(②選手情報入力!F56))</f>
        <v/>
      </c>
      <c r="AN47" t="str">
        <f>IF(②選手情報入力!F56="","",ASC(②選手情報入力!G56))</f>
        <v/>
      </c>
    </row>
    <row r="48" spans="1:40">
      <c r="A48" t="str">
        <f t="shared" si="0"/>
        <v/>
      </c>
      <c r="B48" t="str">
        <f>IF(E48="","",①団体情報入力!$C$5)</f>
        <v/>
      </c>
      <c r="D48" t="str">
        <f>IF(E48="","",IF(①団体情報入力!C53="","",①団体情報入力!C53))</f>
        <v/>
      </c>
      <c r="E48" t="str">
        <f>IF(②選手情報入力!C57="","",②選手情報入力!C57)</f>
        <v/>
      </c>
      <c r="F48" t="str">
        <f>IF(E48="","",②選手情報入力!D57)</f>
        <v/>
      </c>
      <c r="G48" t="str">
        <f>IF(E48="","",ASC(②選手情報入力!E57))</f>
        <v/>
      </c>
      <c r="H48" t="str">
        <f t="shared" si="1"/>
        <v/>
      </c>
      <c r="I48" t="str">
        <f t="shared" si="2"/>
        <v/>
      </c>
      <c r="J48" t="str">
        <f>IF(E48="","",IF(②選手情報入力!H57="","JPN",LEFT(②選手情報入力!H57,3)))</f>
        <v/>
      </c>
      <c r="K48" t="str">
        <f>IF(E48="","",IF(②選手情報入力!I57="男",1,2))</f>
        <v/>
      </c>
      <c r="L48" t="str">
        <f>IF(E48="","",IF(②選手情報入力!J57="","",②選手情報入力!J57))</f>
        <v/>
      </c>
      <c r="M48" t="str">
        <f>IF(E48="","",LEFT(②選手情報入力!K57,4))</f>
        <v/>
      </c>
      <c r="N48" t="str">
        <f>IF(E48="","",RIGHT(②選手情報入力!K57,4))</f>
        <v/>
      </c>
      <c r="O48" t="str">
        <f t="shared" si="3"/>
        <v/>
      </c>
      <c r="Q48" t="str">
        <f>IF(E48="","",IF(②選手情報入力!L57="","",IF(K48=1,VLOOKUP(②選手情報入力!L57,種目情報!$A$5:$B$167,2,FALSE),VLOOKUP(②選手情報入力!L57,種目情報!$E$5:$F$142,2,FALSE))))</f>
        <v/>
      </c>
      <c r="R48" t="str">
        <f>IF(E48="","",IF(②選手情報入力!M57="","",②選手情報入力!M57))</f>
        <v/>
      </c>
      <c r="S48" s="29"/>
      <c r="T48" t="str">
        <f>IF(E48="","",IF(②選手情報入力!L57="","",IF(K48=1,VLOOKUP(②選手情報入力!L57,種目情報!$A$5:$C$135,3,FALSE),VLOOKUP(②選手情報入力!L57,種目情報!$E$5:$G$135,3,FALSE))))</f>
        <v/>
      </c>
      <c r="U48" t="str">
        <f>IF(E48="","",IF(②選手情報入力!O57="","",IF(K48=1,VLOOKUP(②選手情報入力!O57,種目情報!$A$5:$B$151,2,FALSE),VLOOKUP(②選手情報入力!O57,種目情報!$E$5:$F$135,2,FALSE))))</f>
        <v/>
      </c>
      <c r="V48" t="str">
        <f>IF(E48="","",IF(②選手情報入力!P57="","",②選手情報入力!P57))</f>
        <v/>
      </c>
      <c r="W48" s="29" t="str">
        <f>IF(E48="","",IF(②選手情報入力!N57="","",1))</f>
        <v/>
      </c>
      <c r="X48" t="str">
        <f>IF(E48="","",IF(②選手情報入力!O57="","",IF(K48=1,VLOOKUP(②選手情報入力!O57,種目情報!$A$5:$C$135,3,FALSE),VLOOKUP(②選手情報入力!O57,種目情報!$E$5:$G$135,3,FALSE))))</f>
        <v/>
      </c>
      <c r="Y48" t="str">
        <f>IF(E48="","",IF(②選手情報入力!R57="","",IF(K48=1,VLOOKUP(②選手情報入力!R57,種目情報!$A$5:$B$151,2,FALSE),VLOOKUP(②選手情報入力!R57,種目情報!$E$5:$F$135,2,FALSE))))</f>
        <v/>
      </c>
      <c r="Z48" t="str">
        <f>IF(E48="","",IF(②選手情報入力!S57="","",②選手情報入力!S57))</f>
        <v/>
      </c>
      <c r="AA48" s="29" t="str">
        <f>IF(E48="","",IF(②選手情報入力!Q57="","",1))</f>
        <v/>
      </c>
      <c r="AB48" t="str">
        <f>IF(E48="","",IF(②選手情報入力!R57="","",IF(K48=1,VLOOKUP(②選手情報入力!R57,種目情報!$A$5:$C$135,3,FALSE),VLOOKUP(②選手情報入力!R57,種目情報!$E$5:$G$135,3,FALSE))))</f>
        <v/>
      </c>
      <c r="AC48" t="str">
        <f>IF(E48="","",IF(②選手情報入力!T57="","",IF(K48=1,種目情報!$J$4,種目情報!$J$6)))</f>
        <v/>
      </c>
      <c r="AD48" t="str">
        <f>IF(E48="","",IF(②選手情報入力!T57="","",IF(K48=1,IF(②選手情報入力!$U$7="","",②選手情報入力!$U$7),IF(②選手情報入力!$U$8="","",②選手情報入力!$U$8))))</f>
        <v/>
      </c>
      <c r="AE48" t="str">
        <f>IF(E48="","",IF(②選手情報入力!T57="","",IF(K48=1,IF(②選手情報入力!$T$7="",0,1),IF(②選手情報入力!$T$8="",0,1))))</f>
        <v/>
      </c>
      <c r="AF48" t="str">
        <f>IF(E48="","",IF(②選手情報入力!T57="","",2))</f>
        <v/>
      </c>
      <c r="AG48" t="str">
        <f>IF(E48="","",IF(②選手情報入力!V57="","",IF(K48=1,種目情報!$J$5,種目情報!$J$7)))</f>
        <v/>
      </c>
      <c r="AH48" t="str">
        <f>IF(E48="","",IF(②選手情報入力!V57="","",IF(K48=1,IF(②選手情報入力!$W$7="","",②選手情報入力!$W$7),IF(②選手情報入力!$W$8="","",②選手情報入力!$W$8))))</f>
        <v/>
      </c>
      <c r="AI48" t="str">
        <f>IF(E48="","",IF(②選手情報入力!V57="","",IF(K48=1,IF(②選手情報入力!$V$7="",0,1),IF(②選手情報入力!$V$8="",0,1))))</f>
        <v/>
      </c>
      <c r="AJ48" t="str">
        <f>IF(E48="","",IF(②選手情報入力!V57="","",2))</f>
        <v/>
      </c>
      <c r="AM48" t="str">
        <f>IF(②選手情報入力!F57="","",ASC(②選手情報入力!F57))</f>
        <v/>
      </c>
      <c r="AN48" t="str">
        <f>IF(②選手情報入力!F57="","",ASC(②選手情報入力!G57))</f>
        <v/>
      </c>
    </row>
    <row r="49" spans="1:40">
      <c r="A49" t="str">
        <f t="shared" si="0"/>
        <v/>
      </c>
      <c r="B49" t="str">
        <f>IF(E49="","",①団体情報入力!$C$5)</f>
        <v/>
      </c>
      <c r="D49" t="str">
        <f>IF(E49="","",IF(①団体情報入力!C54="","",①団体情報入力!C54))</f>
        <v/>
      </c>
      <c r="E49" t="str">
        <f>IF(②選手情報入力!C58="","",②選手情報入力!C58)</f>
        <v/>
      </c>
      <c r="F49" t="str">
        <f>IF(E49="","",②選手情報入力!D58)</f>
        <v/>
      </c>
      <c r="G49" t="str">
        <f>IF(E49="","",ASC(②選手情報入力!E58))</f>
        <v/>
      </c>
      <c r="H49" t="str">
        <f t="shared" si="1"/>
        <v/>
      </c>
      <c r="I49" t="str">
        <f t="shared" si="2"/>
        <v/>
      </c>
      <c r="J49" t="str">
        <f>IF(E49="","",IF(②選手情報入力!H58="","JPN",LEFT(②選手情報入力!H58,3)))</f>
        <v/>
      </c>
      <c r="K49" t="str">
        <f>IF(E49="","",IF(②選手情報入力!I58="男",1,2))</f>
        <v/>
      </c>
      <c r="L49" t="str">
        <f>IF(E49="","",IF(②選手情報入力!J58="","",②選手情報入力!J58))</f>
        <v/>
      </c>
      <c r="M49" t="str">
        <f>IF(E49="","",LEFT(②選手情報入力!K58,4))</f>
        <v/>
      </c>
      <c r="N49" t="str">
        <f>IF(E49="","",RIGHT(②選手情報入力!K58,4))</f>
        <v/>
      </c>
      <c r="O49" t="str">
        <f t="shared" si="3"/>
        <v/>
      </c>
      <c r="Q49" t="str">
        <f>IF(E49="","",IF(②選手情報入力!L58="","",IF(K49=1,VLOOKUP(②選手情報入力!L58,種目情報!$A$5:$B$167,2,FALSE),VLOOKUP(②選手情報入力!L58,種目情報!$E$5:$F$142,2,FALSE))))</f>
        <v/>
      </c>
      <c r="R49" t="str">
        <f>IF(E49="","",IF(②選手情報入力!M58="","",②選手情報入力!M58))</f>
        <v/>
      </c>
      <c r="S49" s="29"/>
      <c r="T49" t="str">
        <f>IF(E49="","",IF(②選手情報入力!L58="","",IF(K49=1,VLOOKUP(②選手情報入力!L58,種目情報!$A$5:$C$135,3,FALSE),VLOOKUP(②選手情報入力!L58,種目情報!$E$5:$G$135,3,FALSE))))</f>
        <v/>
      </c>
      <c r="U49" t="str">
        <f>IF(E49="","",IF(②選手情報入力!O58="","",IF(K49=1,VLOOKUP(②選手情報入力!O58,種目情報!$A$5:$B$151,2,FALSE),VLOOKUP(②選手情報入力!O58,種目情報!$E$5:$F$135,2,FALSE))))</f>
        <v/>
      </c>
      <c r="V49" t="str">
        <f>IF(E49="","",IF(②選手情報入力!P58="","",②選手情報入力!P58))</f>
        <v/>
      </c>
      <c r="W49" s="29" t="str">
        <f>IF(E49="","",IF(②選手情報入力!N58="","",1))</f>
        <v/>
      </c>
      <c r="X49" t="str">
        <f>IF(E49="","",IF(②選手情報入力!O58="","",IF(K49=1,VLOOKUP(②選手情報入力!O58,種目情報!$A$5:$C$135,3,FALSE),VLOOKUP(②選手情報入力!O58,種目情報!$E$5:$G$135,3,FALSE))))</f>
        <v/>
      </c>
      <c r="Y49" t="str">
        <f>IF(E49="","",IF(②選手情報入力!R58="","",IF(K49=1,VLOOKUP(②選手情報入力!R58,種目情報!$A$5:$B$151,2,FALSE),VLOOKUP(②選手情報入力!R58,種目情報!$E$5:$F$135,2,FALSE))))</f>
        <v/>
      </c>
      <c r="Z49" t="str">
        <f>IF(E49="","",IF(②選手情報入力!S58="","",②選手情報入力!S58))</f>
        <v/>
      </c>
      <c r="AA49" s="29" t="str">
        <f>IF(E49="","",IF(②選手情報入力!Q58="","",1))</f>
        <v/>
      </c>
      <c r="AB49" t="str">
        <f>IF(E49="","",IF(②選手情報入力!R58="","",IF(K49=1,VLOOKUP(②選手情報入力!R58,種目情報!$A$5:$C$135,3,FALSE),VLOOKUP(②選手情報入力!R58,種目情報!$E$5:$G$135,3,FALSE))))</f>
        <v/>
      </c>
      <c r="AC49" t="str">
        <f>IF(E49="","",IF(②選手情報入力!T58="","",IF(K49=1,種目情報!$J$4,種目情報!$J$6)))</f>
        <v/>
      </c>
      <c r="AD49" t="str">
        <f>IF(E49="","",IF(②選手情報入力!T58="","",IF(K49=1,IF(②選手情報入力!$U$7="","",②選手情報入力!$U$7),IF(②選手情報入力!$U$8="","",②選手情報入力!$U$8))))</f>
        <v/>
      </c>
      <c r="AE49" t="str">
        <f>IF(E49="","",IF(②選手情報入力!T58="","",IF(K49=1,IF(②選手情報入力!$T$7="",0,1),IF(②選手情報入力!$T$8="",0,1))))</f>
        <v/>
      </c>
      <c r="AF49" t="str">
        <f>IF(E49="","",IF(②選手情報入力!T58="","",2))</f>
        <v/>
      </c>
      <c r="AG49" t="str">
        <f>IF(E49="","",IF(②選手情報入力!V58="","",IF(K49=1,種目情報!$J$5,種目情報!$J$7)))</f>
        <v/>
      </c>
      <c r="AH49" t="str">
        <f>IF(E49="","",IF(②選手情報入力!V58="","",IF(K49=1,IF(②選手情報入力!$W$7="","",②選手情報入力!$W$7),IF(②選手情報入力!$W$8="","",②選手情報入力!$W$8))))</f>
        <v/>
      </c>
      <c r="AI49" t="str">
        <f>IF(E49="","",IF(②選手情報入力!V58="","",IF(K49=1,IF(②選手情報入力!$V$7="",0,1),IF(②選手情報入力!$V$8="",0,1))))</f>
        <v/>
      </c>
      <c r="AJ49" t="str">
        <f>IF(E49="","",IF(②選手情報入力!V58="","",2))</f>
        <v/>
      </c>
      <c r="AM49" t="str">
        <f>IF(②選手情報入力!F58="","",ASC(②選手情報入力!F58))</f>
        <v/>
      </c>
      <c r="AN49" t="str">
        <f>IF(②選手情報入力!F58="","",ASC(②選手情報入力!G58))</f>
        <v/>
      </c>
    </row>
    <row r="50" spans="1:40">
      <c r="A50" t="str">
        <f t="shared" si="0"/>
        <v/>
      </c>
      <c r="B50" t="str">
        <f>IF(E50="","",①団体情報入力!$C$5)</f>
        <v/>
      </c>
      <c r="D50" t="str">
        <f>IF(E50="","",IF(①団体情報入力!C55="","",①団体情報入力!C55))</f>
        <v/>
      </c>
      <c r="E50" t="str">
        <f>IF(②選手情報入力!C59="","",②選手情報入力!C59)</f>
        <v/>
      </c>
      <c r="F50" t="str">
        <f>IF(E50="","",②選手情報入力!D59)</f>
        <v/>
      </c>
      <c r="G50" t="str">
        <f>IF(E50="","",ASC(②選手情報入力!E59))</f>
        <v/>
      </c>
      <c r="H50" t="str">
        <f t="shared" si="1"/>
        <v/>
      </c>
      <c r="I50" t="str">
        <f t="shared" si="2"/>
        <v/>
      </c>
      <c r="J50" t="str">
        <f>IF(E50="","",IF(②選手情報入力!H59="","JPN",LEFT(②選手情報入力!H59,3)))</f>
        <v/>
      </c>
      <c r="K50" t="str">
        <f>IF(E50="","",IF(②選手情報入力!I59="男",1,2))</f>
        <v/>
      </c>
      <c r="L50" t="str">
        <f>IF(E50="","",IF(②選手情報入力!J59="","",②選手情報入力!J59))</f>
        <v/>
      </c>
      <c r="M50" t="str">
        <f>IF(E50="","",LEFT(②選手情報入力!K59,4))</f>
        <v/>
      </c>
      <c r="N50" t="str">
        <f>IF(E50="","",RIGHT(②選手情報入力!K59,4))</f>
        <v/>
      </c>
      <c r="O50" t="str">
        <f t="shared" si="3"/>
        <v/>
      </c>
      <c r="Q50" t="str">
        <f>IF(E50="","",IF(②選手情報入力!L59="","",IF(K50=1,VLOOKUP(②選手情報入力!L59,種目情報!$A$5:$B$167,2,FALSE),VLOOKUP(②選手情報入力!L59,種目情報!$E$5:$F$142,2,FALSE))))</f>
        <v/>
      </c>
      <c r="R50" t="str">
        <f>IF(E50="","",IF(②選手情報入力!M59="","",②選手情報入力!M59))</f>
        <v/>
      </c>
      <c r="S50" s="29"/>
      <c r="T50" t="str">
        <f>IF(E50="","",IF(②選手情報入力!L59="","",IF(K50=1,VLOOKUP(②選手情報入力!L59,種目情報!$A$5:$C$135,3,FALSE),VLOOKUP(②選手情報入力!L59,種目情報!$E$5:$G$135,3,FALSE))))</f>
        <v/>
      </c>
      <c r="U50" t="str">
        <f>IF(E50="","",IF(②選手情報入力!O59="","",IF(K50=1,VLOOKUP(②選手情報入力!O59,種目情報!$A$5:$B$151,2,FALSE),VLOOKUP(②選手情報入力!O59,種目情報!$E$5:$F$135,2,FALSE))))</f>
        <v/>
      </c>
      <c r="V50" t="str">
        <f>IF(E50="","",IF(②選手情報入力!P59="","",②選手情報入力!P59))</f>
        <v/>
      </c>
      <c r="W50" s="29" t="str">
        <f>IF(E50="","",IF(②選手情報入力!N59="","",1))</f>
        <v/>
      </c>
      <c r="X50" t="str">
        <f>IF(E50="","",IF(②選手情報入力!O59="","",IF(K50=1,VLOOKUP(②選手情報入力!O59,種目情報!$A$5:$C$135,3,FALSE),VLOOKUP(②選手情報入力!O59,種目情報!$E$5:$G$135,3,FALSE))))</f>
        <v/>
      </c>
      <c r="Y50" t="str">
        <f>IF(E50="","",IF(②選手情報入力!R59="","",IF(K50=1,VLOOKUP(②選手情報入力!R59,種目情報!$A$5:$B$151,2,FALSE),VLOOKUP(②選手情報入力!R59,種目情報!$E$5:$F$135,2,FALSE))))</f>
        <v/>
      </c>
      <c r="Z50" t="str">
        <f>IF(E50="","",IF(②選手情報入力!S59="","",②選手情報入力!S59))</f>
        <v/>
      </c>
      <c r="AA50" s="29" t="str">
        <f>IF(E50="","",IF(②選手情報入力!Q59="","",1))</f>
        <v/>
      </c>
      <c r="AB50" t="str">
        <f>IF(E50="","",IF(②選手情報入力!R59="","",IF(K50=1,VLOOKUP(②選手情報入力!R59,種目情報!$A$5:$C$135,3,FALSE),VLOOKUP(②選手情報入力!R59,種目情報!$E$5:$G$135,3,FALSE))))</f>
        <v/>
      </c>
      <c r="AC50" t="str">
        <f>IF(E50="","",IF(②選手情報入力!T59="","",IF(K50=1,種目情報!$J$4,種目情報!$J$6)))</f>
        <v/>
      </c>
      <c r="AD50" t="str">
        <f>IF(E50="","",IF(②選手情報入力!T59="","",IF(K50=1,IF(②選手情報入力!$U$7="","",②選手情報入力!$U$7),IF(②選手情報入力!$U$8="","",②選手情報入力!$U$8))))</f>
        <v/>
      </c>
      <c r="AE50" t="str">
        <f>IF(E50="","",IF(②選手情報入力!T59="","",IF(K50=1,IF(②選手情報入力!$T$7="",0,1),IF(②選手情報入力!$T$8="",0,1))))</f>
        <v/>
      </c>
      <c r="AF50" t="str">
        <f>IF(E50="","",IF(②選手情報入力!T59="","",2))</f>
        <v/>
      </c>
      <c r="AG50" t="str">
        <f>IF(E50="","",IF(②選手情報入力!V59="","",IF(K50=1,種目情報!$J$5,種目情報!$J$7)))</f>
        <v/>
      </c>
      <c r="AH50" t="str">
        <f>IF(E50="","",IF(②選手情報入力!V59="","",IF(K50=1,IF(②選手情報入力!$W$7="","",②選手情報入力!$W$7),IF(②選手情報入力!$W$8="","",②選手情報入力!$W$8))))</f>
        <v/>
      </c>
      <c r="AI50" t="str">
        <f>IF(E50="","",IF(②選手情報入力!V59="","",IF(K50=1,IF(②選手情報入力!$V$7="",0,1),IF(②選手情報入力!$V$8="",0,1))))</f>
        <v/>
      </c>
      <c r="AJ50" t="str">
        <f>IF(E50="","",IF(②選手情報入力!V59="","",2))</f>
        <v/>
      </c>
      <c r="AM50" t="str">
        <f>IF(②選手情報入力!F59="","",ASC(②選手情報入力!F59))</f>
        <v/>
      </c>
      <c r="AN50" t="str">
        <f>IF(②選手情報入力!F59="","",ASC(②選手情報入力!G59))</f>
        <v/>
      </c>
    </row>
    <row r="51" spans="1:40">
      <c r="A51" t="str">
        <f t="shared" si="0"/>
        <v/>
      </c>
      <c r="B51" t="str">
        <f>IF(E51="","",①団体情報入力!$C$5)</f>
        <v/>
      </c>
      <c r="D51" t="str">
        <f>IF(E51="","",IF(①団体情報入力!C56="","",①団体情報入力!C56))</f>
        <v/>
      </c>
      <c r="E51" t="str">
        <f>IF(②選手情報入力!C60="","",②選手情報入力!C60)</f>
        <v/>
      </c>
      <c r="F51" t="str">
        <f>IF(E51="","",②選手情報入力!D60)</f>
        <v/>
      </c>
      <c r="G51" t="str">
        <f>IF(E51="","",ASC(②選手情報入力!E60))</f>
        <v/>
      </c>
      <c r="H51" t="str">
        <f t="shared" si="1"/>
        <v/>
      </c>
      <c r="I51" t="str">
        <f t="shared" si="2"/>
        <v/>
      </c>
      <c r="J51" t="str">
        <f>IF(E51="","",IF(②選手情報入力!H60="","JPN",LEFT(②選手情報入力!H60,3)))</f>
        <v/>
      </c>
      <c r="K51" t="str">
        <f>IF(E51="","",IF(②選手情報入力!I60="男",1,2))</f>
        <v/>
      </c>
      <c r="L51" t="str">
        <f>IF(E51="","",IF(②選手情報入力!J60="","",②選手情報入力!J60))</f>
        <v/>
      </c>
      <c r="M51" t="str">
        <f>IF(E51="","",LEFT(②選手情報入力!K60,4))</f>
        <v/>
      </c>
      <c r="N51" t="str">
        <f>IF(E51="","",RIGHT(②選手情報入力!K60,4))</f>
        <v/>
      </c>
      <c r="O51" t="str">
        <f t="shared" si="3"/>
        <v/>
      </c>
      <c r="Q51" t="str">
        <f>IF(E51="","",IF(②選手情報入力!L60="","",IF(K51=1,VLOOKUP(②選手情報入力!L60,種目情報!$A$5:$B$167,2,FALSE),VLOOKUP(②選手情報入力!L60,種目情報!$E$5:$F$142,2,FALSE))))</f>
        <v/>
      </c>
      <c r="R51" t="str">
        <f>IF(E51="","",IF(②選手情報入力!M60="","",②選手情報入力!M60))</f>
        <v/>
      </c>
      <c r="S51" s="29"/>
      <c r="T51" t="str">
        <f>IF(E51="","",IF(②選手情報入力!L60="","",IF(K51=1,VLOOKUP(②選手情報入力!L60,種目情報!$A$5:$C$135,3,FALSE),VLOOKUP(②選手情報入力!L60,種目情報!$E$5:$G$135,3,FALSE))))</f>
        <v/>
      </c>
      <c r="U51" t="str">
        <f>IF(E51="","",IF(②選手情報入力!O60="","",IF(K51=1,VLOOKUP(②選手情報入力!O60,種目情報!$A$5:$B$151,2,FALSE),VLOOKUP(②選手情報入力!O60,種目情報!$E$5:$F$135,2,FALSE))))</f>
        <v/>
      </c>
      <c r="V51" t="str">
        <f>IF(E51="","",IF(②選手情報入力!P60="","",②選手情報入力!P60))</f>
        <v/>
      </c>
      <c r="W51" s="29" t="str">
        <f>IF(E51="","",IF(②選手情報入力!N60="","",1))</f>
        <v/>
      </c>
      <c r="X51" t="str">
        <f>IF(E51="","",IF(②選手情報入力!O60="","",IF(K51=1,VLOOKUP(②選手情報入力!O60,種目情報!$A$5:$C$135,3,FALSE),VLOOKUP(②選手情報入力!O60,種目情報!$E$5:$G$135,3,FALSE))))</f>
        <v/>
      </c>
      <c r="Y51" t="str">
        <f>IF(E51="","",IF(②選手情報入力!R60="","",IF(K51=1,VLOOKUP(②選手情報入力!R60,種目情報!$A$5:$B$151,2,FALSE),VLOOKUP(②選手情報入力!R60,種目情報!$E$5:$F$135,2,FALSE))))</f>
        <v/>
      </c>
      <c r="Z51" t="str">
        <f>IF(E51="","",IF(②選手情報入力!S60="","",②選手情報入力!S60))</f>
        <v/>
      </c>
      <c r="AA51" s="29" t="str">
        <f>IF(E51="","",IF(②選手情報入力!Q60="","",1))</f>
        <v/>
      </c>
      <c r="AB51" t="str">
        <f>IF(E51="","",IF(②選手情報入力!R60="","",IF(K51=1,VLOOKUP(②選手情報入力!R60,種目情報!$A$5:$C$135,3,FALSE),VLOOKUP(②選手情報入力!R60,種目情報!$E$5:$G$135,3,FALSE))))</f>
        <v/>
      </c>
      <c r="AC51" t="str">
        <f>IF(E51="","",IF(②選手情報入力!T60="","",IF(K51=1,種目情報!$J$4,種目情報!$J$6)))</f>
        <v/>
      </c>
      <c r="AD51" t="str">
        <f>IF(E51="","",IF(②選手情報入力!T60="","",IF(K51=1,IF(②選手情報入力!$U$7="","",②選手情報入力!$U$7),IF(②選手情報入力!$U$8="","",②選手情報入力!$U$8))))</f>
        <v/>
      </c>
      <c r="AE51" t="str">
        <f>IF(E51="","",IF(②選手情報入力!T60="","",IF(K51=1,IF(②選手情報入力!$T$7="",0,1),IF(②選手情報入力!$T$8="",0,1))))</f>
        <v/>
      </c>
      <c r="AF51" t="str">
        <f>IF(E51="","",IF(②選手情報入力!T60="","",2))</f>
        <v/>
      </c>
      <c r="AG51" t="str">
        <f>IF(E51="","",IF(②選手情報入力!V60="","",IF(K51=1,種目情報!$J$5,種目情報!$J$7)))</f>
        <v/>
      </c>
      <c r="AH51" t="str">
        <f>IF(E51="","",IF(②選手情報入力!V60="","",IF(K51=1,IF(②選手情報入力!$W$7="","",②選手情報入力!$W$7),IF(②選手情報入力!$W$8="","",②選手情報入力!$W$8))))</f>
        <v/>
      </c>
      <c r="AI51" t="str">
        <f>IF(E51="","",IF(②選手情報入力!V60="","",IF(K51=1,IF(②選手情報入力!$V$7="",0,1),IF(②選手情報入力!$V$8="",0,1))))</f>
        <v/>
      </c>
      <c r="AJ51" t="str">
        <f>IF(E51="","",IF(②選手情報入力!V60="","",2))</f>
        <v/>
      </c>
      <c r="AM51" t="str">
        <f>IF(②選手情報入力!F60="","",ASC(②選手情報入力!F60))</f>
        <v/>
      </c>
      <c r="AN51" t="str">
        <f>IF(②選手情報入力!F60="","",ASC(②選手情報入力!G60))</f>
        <v/>
      </c>
    </row>
    <row r="52" spans="1:40">
      <c r="A52" t="str">
        <f t="shared" si="0"/>
        <v/>
      </c>
      <c r="B52" t="str">
        <f>IF(E52="","",①団体情報入力!$C$5)</f>
        <v/>
      </c>
      <c r="D52" t="str">
        <f>IF(E52="","",IF(①団体情報入力!C57="","",①団体情報入力!C57))</f>
        <v/>
      </c>
      <c r="E52" t="str">
        <f>IF(②選手情報入力!C61="","",②選手情報入力!C61)</f>
        <v/>
      </c>
      <c r="F52" t="str">
        <f>IF(E52="","",②選手情報入力!D61)</f>
        <v/>
      </c>
      <c r="G52" t="str">
        <f>IF(E52="","",ASC(②選手情報入力!E61))</f>
        <v/>
      </c>
      <c r="H52" t="str">
        <f t="shared" si="1"/>
        <v/>
      </c>
      <c r="I52" t="str">
        <f t="shared" si="2"/>
        <v/>
      </c>
      <c r="J52" t="str">
        <f>IF(E52="","",IF(②選手情報入力!H61="","JPN",LEFT(②選手情報入力!H61,3)))</f>
        <v/>
      </c>
      <c r="K52" t="str">
        <f>IF(E52="","",IF(②選手情報入力!I61="男",1,2))</f>
        <v/>
      </c>
      <c r="L52" t="str">
        <f>IF(E52="","",IF(②選手情報入力!J61="","",②選手情報入力!J61))</f>
        <v/>
      </c>
      <c r="M52" t="str">
        <f>IF(E52="","",LEFT(②選手情報入力!K61,4))</f>
        <v/>
      </c>
      <c r="N52" t="str">
        <f>IF(E52="","",RIGHT(②選手情報入力!K61,4))</f>
        <v/>
      </c>
      <c r="O52" t="str">
        <f t="shared" si="3"/>
        <v/>
      </c>
      <c r="Q52" t="str">
        <f>IF(E52="","",IF(②選手情報入力!L61="","",IF(K52=1,VLOOKUP(②選手情報入力!L61,種目情報!$A$5:$B$167,2,FALSE),VLOOKUP(②選手情報入力!L61,種目情報!$E$5:$F$142,2,FALSE))))</f>
        <v/>
      </c>
      <c r="R52" t="str">
        <f>IF(E52="","",IF(②選手情報入力!M61="","",②選手情報入力!M61))</f>
        <v/>
      </c>
      <c r="S52" s="29"/>
      <c r="T52" t="str">
        <f>IF(E52="","",IF(②選手情報入力!L61="","",IF(K52=1,VLOOKUP(②選手情報入力!L61,種目情報!$A$5:$C$135,3,FALSE),VLOOKUP(②選手情報入力!L61,種目情報!$E$5:$G$135,3,FALSE))))</f>
        <v/>
      </c>
      <c r="U52" t="str">
        <f>IF(E52="","",IF(②選手情報入力!O61="","",IF(K52=1,VLOOKUP(②選手情報入力!O61,種目情報!$A$5:$B$151,2,FALSE),VLOOKUP(②選手情報入力!O61,種目情報!$E$5:$F$135,2,FALSE))))</f>
        <v/>
      </c>
      <c r="V52" t="str">
        <f>IF(E52="","",IF(②選手情報入力!P61="","",②選手情報入力!P61))</f>
        <v/>
      </c>
      <c r="W52" s="29" t="str">
        <f>IF(E52="","",IF(②選手情報入力!N61="","",1))</f>
        <v/>
      </c>
      <c r="X52" t="str">
        <f>IF(E52="","",IF(②選手情報入力!O61="","",IF(K52=1,VLOOKUP(②選手情報入力!O61,種目情報!$A$5:$C$135,3,FALSE),VLOOKUP(②選手情報入力!O61,種目情報!$E$5:$G$135,3,FALSE))))</f>
        <v/>
      </c>
      <c r="Y52" t="str">
        <f>IF(E52="","",IF(②選手情報入力!R61="","",IF(K52=1,VLOOKUP(②選手情報入力!R61,種目情報!$A$5:$B$151,2,FALSE),VLOOKUP(②選手情報入力!R61,種目情報!$E$5:$F$135,2,FALSE))))</f>
        <v/>
      </c>
      <c r="Z52" t="str">
        <f>IF(E52="","",IF(②選手情報入力!S61="","",②選手情報入力!S61))</f>
        <v/>
      </c>
      <c r="AA52" s="29" t="str">
        <f>IF(E52="","",IF(②選手情報入力!Q61="","",1))</f>
        <v/>
      </c>
      <c r="AB52" t="str">
        <f>IF(E52="","",IF(②選手情報入力!R61="","",IF(K52=1,VLOOKUP(②選手情報入力!R61,種目情報!$A$5:$C$135,3,FALSE),VLOOKUP(②選手情報入力!R61,種目情報!$E$5:$G$135,3,FALSE))))</f>
        <v/>
      </c>
      <c r="AC52" t="str">
        <f>IF(E52="","",IF(②選手情報入力!T61="","",IF(K52=1,種目情報!$J$4,種目情報!$J$6)))</f>
        <v/>
      </c>
      <c r="AD52" t="str">
        <f>IF(E52="","",IF(②選手情報入力!T61="","",IF(K52=1,IF(②選手情報入力!$U$7="","",②選手情報入力!$U$7),IF(②選手情報入力!$U$8="","",②選手情報入力!$U$8))))</f>
        <v/>
      </c>
      <c r="AE52" t="str">
        <f>IF(E52="","",IF(②選手情報入力!T61="","",IF(K52=1,IF(②選手情報入力!$T$7="",0,1),IF(②選手情報入力!$T$8="",0,1))))</f>
        <v/>
      </c>
      <c r="AF52" t="str">
        <f>IF(E52="","",IF(②選手情報入力!T61="","",2))</f>
        <v/>
      </c>
      <c r="AG52" t="str">
        <f>IF(E52="","",IF(②選手情報入力!V61="","",IF(K52=1,種目情報!$J$5,種目情報!$J$7)))</f>
        <v/>
      </c>
      <c r="AH52" t="str">
        <f>IF(E52="","",IF(②選手情報入力!V61="","",IF(K52=1,IF(②選手情報入力!$W$7="","",②選手情報入力!$W$7),IF(②選手情報入力!$W$8="","",②選手情報入力!$W$8))))</f>
        <v/>
      </c>
      <c r="AI52" t="str">
        <f>IF(E52="","",IF(②選手情報入力!V61="","",IF(K52=1,IF(②選手情報入力!$V$7="",0,1),IF(②選手情報入力!$V$8="",0,1))))</f>
        <v/>
      </c>
      <c r="AJ52" t="str">
        <f>IF(E52="","",IF(②選手情報入力!V61="","",2))</f>
        <v/>
      </c>
      <c r="AM52" t="str">
        <f>IF(②選手情報入力!F61="","",ASC(②選手情報入力!F61))</f>
        <v/>
      </c>
      <c r="AN52" t="str">
        <f>IF(②選手情報入力!F61="","",ASC(②選手情報入力!G61))</f>
        <v/>
      </c>
    </row>
    <row r="53" spans="1:40">
      <c r="A53" t="str">
        <f t="shared" si="0"/>
        <v/>
      </c>
      <c r="B53" t="str">
        <f>IF(E53="","",①団体情報入力!$C$5)</f>
        <v/>
      </c>
      <c r="D53" t="str">
        <f>IF(E53="","",IF(①団体情報入力!C58="","",①団体情報入力!C58))</f>
        <v/>
      </c>
      <c r="E53" t="str">
        <f>IF(②選手情報入力!C62="","",②選手情報入力!C62)</f>
        <v/>
      </c>
      <c r="F53" t="str">
        <f>IF(E53="","",②選手情報入力!D62)</f>
        <v/>
      </c>
      <c r="G53" t="str">
        <f>IF(E53="","",ASC(②選手情報入力!E62))</f>
        <v/>
      </c>
      <c r="H53" t="str">
        <f t="shared" si="1"/>
        <v/>
      </c>
      <c r="I53" t="str">
        <f t="shared" si="2"/>
        <v/>
      </c>
      <c r="J53" t="str">
        <f>IF(E53="","",IF(②選手情報入力!H62="","JPN",LEFT(②選手情報入力!H62,3)))</f>
        <v/>
      </c>
      <c r="K53" t="str">
        <f>IF(E53="","",IF(②選手情報入力!I62="男",1,2))</f>
        <v/>
      </c>
      <c r="L53" t="str">
        <f>IF(E53="","",IF(②選手情報入力!J62="","",②選手情報入力!J62))</f>
        <v/>
      </c>
      <c r="M53" t="str">
        <f>IF(E53="","",LEFT(②選手情報入力!K62,4))</f>
        <v/>
      </c>
      <c r="N53" t="str">
        <f>IF(E53="","",RIGHT(②選手情報入力!K62,4))</f>
        <v/>
      </c>
      <c r="O53" t="str">
        <f t="shared" si="3"/>
        <v/>
      </c>
      <c r="Q53" t="str">
        <f>IF(E53="","",IF(②選手情報入力!L62="","",IF(K53=1,VLOOKUP(②選手情報入力!L62,種目情報!$A$5:$B$167,2,FALSE),VLOOKUP(②選手情報入力!L62,種目情報!$E$5:$F$142,2,FALSE))))</f>
        <v/>
      </c>
      <c r="R53" t="str">
        <f>IF(E53="","",IF(②選手情報入力!M62="","",②選手情報入力!M62))</f>
        <v/>
      </c>
      <c r="S53" s="29"/>
      <c r="T53" t="str">
        <f>IF(E53="","",IF(②選手情報入力!L62="","",IF(K53=1,VLOOKUP(②選手情報入力!L62,種目情報!$A$5:$C$135,3,FALSE),VLOOKUP(②選手情報入力!L62,種目情報!$E$5:$G$135,3,FALSE))))</f>
        <v/>
      </c>
      <c r="U53" t="str">
        <f>IF(E53="","",IF(②選手情報入力!O62="","",IF(K53=1,VLOOKUP(②選手情報入力!O62,種目情報!$A$5:$B$151,2,FALSE),VLOOKUP(②選手情報入力!O62,種目情報!$E$5:$F$135,2,FALSE))))</f>
        <v/>
      </c>
      <c r="V53" t="str">
        <f>IF(E53="","",IF(②選手情報入力!P62="","",②選手情報入力!P62))</f>
        <v/>
      </c>
      <c r="W53" s="29" t="str">
        <f>IF(E53="","",IF(②選手情報入力!N62="","",1))</f>
        <v/>
      </c>
      <c r="X53" t="str">
        <f>IF(E53="","",IF(②選手情報入力!O62="","",IF(K53=1,VLOOKUP(②選手情報入力!O62,種目情報!$A$5:$C$135,3,FALSE),VLOOKUP(②選手情報入力!O62,種目情報!$E$5:$G$135,3,FALSE))))</f>
        <v/>
      </c>
      <c r="Y53" t="str">
        <f>IF(E53="","",IF(②選手情報入力!R62="","",IF(K53=1,VLOOKUP(②選手情報入力!R62,種目情報!$A$5:$B$151,2,FALSE),VLOOKUP(②選手情報入力!R62,種目情報!$E$5:$F$135,2,FALSE))))</f>
        <v/>
      </c>
      <c r="Z53" t="str">
        <f>IF(E53="","",IF(②選手情報入力!S62="","",②選手情報入力!S62))</f>
        <v/>
      </c>
      <c r="AA53" s="29" t="str">
        <f>IF(E53="","",IF(②選手情報入力!Q62="","",1))</f>
        <v/>
      </c>
      <c r="AB53" t="str">
        <f>IF(E53="","",IF(②選手情報入力!R62="","",IF(K53=1,VLOOKUP(②選手情報入力!R62,種目情報!$A$5:$C$135,3,FALSE),VLOOKUP(②選手情報入力!R62,種目情報!$E$5:$G$135,3,FALSE))))</f>
        <v/>
      </c>
      <c r="AC53" t="str">
        <f>IF(E53="","",IF(②選手情報入力!T62="","",IF(K53=1,種目情報!$J$4,種目情報!$J$6)))</f>
        <v/>
      </c>
      <c r="AD53" t="str">
        <f>IF(E53="","",IF(②選手情報入力!T62="","",IF(K53=1,IF(②選手情報入力!$U$7="","",②選手情報入力!$U$7),IF(②選手情報入力!$U$8="","",②選手情報入力!$U$8))))</f>
        <v/>
      </c>
      <c r="AE53" t="str">
        <f>IF(E53="","",IF(②選手情報入力!T62="","",IF(K53=1,IF(②選手情報入力!$T$7="",0,1),IF(②選手情報入力!$T$8="",0,1))))</f>
        <v/>
      </c>
      <c r="AF53" t="str">
        <f>IF(E53="","",IF(②選手情報入力!T62="","",2))</f>
        <v/>
      </c>
      <c r="AG53" t="str">
        <f>IF(E53="","",IF(②選手情報入力!V62="","",IF(K53=1,種目情報!$J$5,種目情報!$J$7)))</f>
        <v/>
      </c>
      <c r="AH53" t="str">
        <f>IF(E53="","",IF(②選手情報入力!V62="","",IF(K53=1,IF(②選手情報入力!$W$7="","",②選手情報入力!$W$7),IF(②選手情報入力!$W$8="","",②選手情報入力!$W$8))))</f>
        <v/>
      </c>
      <c r="AI53" t="str">
        <f>IF(E53="","",IF(②選手情報入力!V62="","",IF(K53=1,IF(②選手情報入力!$V$7="",0,1),IF(②選手情報入力!$V$8="",0,1))))</f>
        <v/>
      </c>
      <c r="AJ53" t="str">
        <f>IF(E53="","",IF(②選手情報入力!V62="","",2))</f>
        <v/>
      </c>
      <c r="AM53" t="str">
        <f>IF(②選手情報入力!F62="","",ASC(②選手情報入力!F62))</f>
        <v/>
      </c>
      <c r="AN53" t="str">
        <f>IF(②選手情報入力!F62="","",ASC(②選手情報入力!G62))</f>
        <v/>
      </c>
    </row>
    <row r="54" spans="1:40">
      <c r="A54" t="str">
        <f t="shared" si="0"/>
        <v/>
      </c>
      <c r="B54" t="str">
        <f>IF(E54="","",①団体情報入力!$C$5)</f>
        <v/>
      </c>
      <c r="D54" t="str">
        <f>IF(E54="","",IF(①団体情報入力!C59="","",①団体情報入力!C59))</f>
        <v/>
      </c>
      <c r="E54" t="str">
        <f>IF(②選手情報入力!C63="","",②選手情報入力!C63)</f>
        <v/>
      </c>
      <c r="F54" t="str">
        <f>IF(E54="","",②選手情報入力!D63)</f>
        <v/>
      </c>
      <c r="G54" t="str">
        <f>IF(E54="","",ASC(②選手情報入力!E63))</f>
        <v/>
      </c>
      <c r="H54" t="str">
        <f t="shared" si="1"/>
        <v/>
      </c>
      <c r="I54" t="str">
        <f t="shared" si="2"/>
        <v/>
      </c>
      <c r="J54" t="str">
        <f>IF(E54="","",IF(②選手情報入力!H63="","JPN",LEFT(②選手情報入力!H63,3)))</f>
        <v/>
      </c>
      <c r="K54" t="str">
        <f>IF(E54="","",IF(②選手情報入力!I63="男",1,2))</f>
        <v/>
      </c>
      <c r="L54" t="str">
        <f>IF(E54="","",IF(②選手情報入力!J63="","",②選手情報入力!J63))</f>
        <v/>
      </c>
      <c r="M54" t="str">
        <f>IF(E54="","",LEFT(②選手情報入力!K63,4))</f>
        <v/>
      </c>
      <c r="N54" t="str">
        <f>IF(E54="","",RIGHT(②選手情報入力!K63,4))</f>
        <v/>
      </c>
      <c r="O54" t="str">
        <f t="shared" si="3"/>
        <v/>
      </c>
      <c r="Q54" t="str">
        <f>IF(E54="","",IF(②選手情報入力!L63="","",IF(K54=1,VLOOKUP(②選手情報入力!L63,種目情報!$A$5:$B$167,2,FALSE),VLOOKUP(②選手情報入力!L63,種目情報!$E$5:$F$142,2,FALSE))))</f>
        <v/>
      </c>
      <c r="R54" t="str">
        <f>IF(E54="","",IF(②選手情報入力!M63="","",②選手情報入力!M63))</f>
        <v/>
      </c>
      <c r="S54" s="29"/>
      <c r="T54" t="str">
        <f>IF(E54="","",IF(②選手情報入力!L63="","",IF(K54=1,VLOOKUP(②選手情報入力!L63,種目情報!$A$5:$C$135,3,FALSE),VLOOKUP(②選手情報入力!L63,種目情報!$E$5:$G$135,3,FALSE))))</f>
        <v/>
      </c>
      <c r="U54" t="str">
        <f>IF(E54="","",IF(②選手情報入力!O63="","",IF(K54=1,VLOOKUP(②選手情報入力!O63,種目情報!$A$5:$B$151,2,FALSE),VLOOKUP(②選手情報入力!O63,種目情報!$E$5:$F$135,2,FALSE))))</f>
        <v/>
      </c>
      <c r="V54" t="str">
        <f>IF(E54="","",IF(②選手情報入力!P63="","",②選手情報入力!P63))</f>
        <v/>
      </c>
      <c r="W54" s="29" t="str">
        <f>IF(E54="","",IF(②選手情報入力!N63="","",1))</f>
        <v/>
      </c>
      <c r="X54" t="str">
        <f>IF(E54="","",IF(②選手情報入力!O63="","",IF(K54=1,VLOOKUP(②選手情報入力!O63,種目情報!$A$5:$C$135,3,FALSE),VLOOKUP(②選手情報入力!O63,種目情報!$E$5:$G$135,3,FALSE))))</f>
        <v/>
      </c>
      <c r="Y54" t="str">
        <f>IF(E54="","",IF(②選手情報入力!R63="","",IF(K54=1,VLOOKUP(②選手情報入力!R63,種目情報!$A$5:$B$151,2,FALSE),VLOOKUP(②選手情報入力!R63,種目情報!$E$5:$F$135,2,FALSE))))</f>
        <v/>
      </c>
      <c r="Z54" t="str">
        <f>IF(E54="","",IF(②選手情報入力!S63="","",②選手情報入力!S63))</f>
        <v/>
      </c>
      <c r="AA54" s="29" t="str">
        <f>IF(E54="","",IF(②選手情報入力!Q63="","",1))</f>
        <v/>
      </c>
      <c r="AB54" t="str">
        <f>IF(E54="","",IF(②選手情報入力!R63="","",IF(K54=1,VLOOKUP(②選手情報入力!R63,種目情報!$A$5:$C$135,3,FALSE),VLOOKUP(②選手情報入力!R63,種目情報!$E$5:$G$135,3,FALSE))))</f>
        <v/>
      </c>
      <c r="AC54" t="str">
        <f>IF(E54="","",IF(②選手情報入力!T63="","",IF(K54=1,種目情報!$J$4,種目情報!$J$6)))</f>
        <v/>
      </c>
      <c r="AD54" t="str">
        <f>IF(E54="","",IF(②選手情報入力!T63="","",IF(K54=1,IF(②選手情報入力!$U$7="","",②選手情報入力!$U$7),IF(②選手情報入力!$U$8="","",②選手情報入力!$U$8))))</f>
        <v/>
      </c>
      <c r="AE54" t="str">
        <f>IF(E54="","",IF(②選手情報入力!T63="","",IF(K54=1,IF(②選手情報入力!$T$7="",0,1),IF(②選手情報入力!$T$8="",0,1))))</f>
        <v/>
      </c>
      <c r="AF54" t="str">
        <f>IF(E54="","",IF(②選手情報入力!T63="","",2))</f>
        <v/>
      </c>
      <c r="AG54" t="str">
        <f>IF(E54="","",IF(②選手情報入力!V63="","",IF(K54=1,種目情報!$J$5,種目情報!$J$7)))</f>
        <v/>
      </c>
      <c r="AH54" t="str">
        <f>IF(E54="","",IF(②選手情報入力!V63="","",IF(K54=1,IF(②選手情報入力!$W$7="","",②選手情報入力!$W$7),IF(②選手情報入力!$W$8="","",②選手情報入力!$W$8))))</f>
        <v/>
      </c>
      <c r="AI54" t="str">
        <f>IF(E54="","",IF(②選手情報入力!V63="","",IF(K54=1,IF(②選手情報入力!$V$7="",0,1),IF(②選手情報入力!$V$8="",0,1))))</f>
        <v/>
      </c>
      <c r="AJ54" t="str">
        <f>IF(E54="","",IF(②選手情報入力!V63="","",2))</f>
        <v/>
      </c>
      <c r="AM54" t="str">
        <f>IF(②選手情報入力!F63="","",ASC(②選手情報入力!F63))</f>
        <v/>
      </c>
      <c r="AN54" t="str">
        <f>IF(②選手情報入力!F63="","",ASC(②選手情報入力!G63))</f>
        <v/>
      </c>
    </row>
    <row r="55" spans="1:40">
      <c r="A55" t="str">
        <f t="shared" si="0"/>
        <v/>
      </c>
      <c r="B55" t="str">
        <f>IF(E55="","",①団体情報入力!$C$5)</f>
        <v/>
      </c>
      <c r="D55" t="str">
        <f>IF(E55="","",IF(①団体情報入力!C60="","",①団体情報入力!C60))</f>
        <v/>
      </c>
      <c r="E55" t="str">
        <f>IF(②選手情報入力!C64="","",②選手情報入力!C64)</f>
        <v/>
      </c>
      <c r="F55" t="str">
        <f>IF(E55="","",②選手情報入力!D64)</f>
        <v/>
      </c>
      <c r="G55" t="str">
        <f>IF(E55="","",ASC(②選手情報入力!E64))</f>
        <v/>
      </c>
      <c r="H55" t="str">
        <f t="shared" si="1"/>
        <v/>
      </c>
      <c r="I55" t="str">
        <f t="shared" si="2"/>
        <v/>
      </c>
      <c r="J55" t="str">
        <f>IF(E55="","",IF(②選手情報入力!H64="","JPN",LEFT(②選手情報入力!H64,3)))</f>
        <v/>
      </c>
      <c r="K55" t="str">
        <f>IF(E55="","",IF(②選手情報入力!I64="男",1,2))</f>
        <v/>
      </c>
      <c r="L55" t="str">
        <f>IF(E55="","",IF(②選手情報入力!J64="","",②選手情報入力!J64))</f>
        <v/>
      </c>
      <c r="M55" t="str">
        <f>IF(E55="","",LEFT(②選手情報入力!K64,4))</f>
        <v/>
      </c>
      <c r="N55" t="str">
        <f>IF(E55="","",RIGHT(②選手情報入力!K64,4))</f>
        <v/>
      </c>
      <c r="O55" t="str">
        <f t="shared" si="3"/>
        <v/>
      </c>
      <c r="Q55" t="str">
        <f>IF(E55="","",IF(②選手情報入力!L64="","",IF(K55=1,VLOOKUP(②選手情報入力!L64,種目情報!$A$5:$B$167,2,FALSE),VLOOKUP(②選手情報入力!L64,種目情報!$E$5:$F$142,2,FALSE))))</f>
        <v/>
      </c>
      <c r="R55" t="str">
        <f>IF(E55="","",IF(②選手情報入力!M64="","",②選手情報入力!M64))</f>
        <v/>
      </c>
      <c r="S55" s="29"/>
      <c r="T55" t="str">
        <f>IF(E55="","",IF(②選手情報入力!L64="","",IF(K55=1,VLOOKUP(②選手情報入力!L64,種目情報!$A$5:$C$135,3,FALSE),VLOOKUP(②選手情報入力!L64,種目情報!$E$5:$G$135,3,FALSE))))</f>
        <v/>
      </c>
      <c r="U55" t="str">
        <f>IF(E55="","",IF(②選手情報入力!O64="","",IF(K55=1,VLOOKUP(②選手情報入力!O64,種目情報!$A$5:$B$151,2,FALSE),VLOOKUP(②選手情報入力!O64,種目情報!$E$5:$F$135,2,FALSE))))</f>
        <v/>
      </c>
      <c r="V55" t="str">
        <f>IF(E55="","",IF(②選手情報入力!P64="","",②選手情報入力!P64))</f>
        <v/>
      </c>
      <c r="W55" s="29" t="str">
        <f>IF(E55="","",IF(②選手情報入力!N64="","",1))</f>
        <v/>
      </c>
      <c r="X55" t="str">
        <f>IF(E55="","",IF(②選手情報入力!O64="","",IF(K55=1,VLOOKUP(②選手情報入力!O64,種目情報!$A$5:$C$135,3,FALSE),VLOOKUP(②選手情報入力!O64,種目情報!$E$5:$G$135,3,FALSE))))</f>
        <v/>
      </c>
      <c r="Y55" t="str">
        <f>IF(E55="","",IF(②選手情報入力!R64="","",IF(K55=1,VLOOKUP(②選手情報入力!R64,種目情報!$A$5:$B$151,2,FALSE),VLOOKUP(②選手情報入力!R64,種目情報!$E$5:$F$135,2,FALSE))))</f>
        <v/>
      </c>
      <c r="Z55" t="str">
        <f>IF(E55="","",IF(②選手情報入力!S64="","",②選手情報入力!S64))</f>
        <v/>
      </c>
      <c r="AA55" s="29" t="str">
        <f>IF(E55="","",IF(②選手情報入力!Q64="","",1))</f>
        <v/>
      </c>
      <c r="AB55" t="str">
        <f>IF(E55="","",IF(②選手情報入力!R64="","",IF(K55=1,VLOOKUP(②選手情報入力!R64,種目情報!$A$5:$C$135,3,FALSE),VLOOKUP(②選手情報入力!R64,種目情報!$E$5:$G$135,3,FALSE))))</f>
        <v/>
      </c>
      <c r="AC55" t="str">
        <f>IF(E55="","",IF(②選手情報入力!T64="","",IF(K55=1,種目情報!$J$4,種目情報!$J$6)))</f>
        <v/>
      </c>
      <c r="AD55" t="str">
        <f>IF(E55="","",IF(②選手情報入力!T64="","",IF(K55=1,IF(②選手情報入力!$U$7="","",②選手情報入力!$U$7),IF(②選手情報入力!$U$8="","",②選手情報入力!$U$8))))</f>
        <v/>
      </c>
      <c r="AE55" t="str">
        <f>IF(E55="","",IF(②選手情報入力!T64="","",IF(K55=1,IF(②選手情報入力!$T$7="",0,1),IF(②選手情報入力!$T$8="",0,1))))</f>
        <v/>
      </c>
      <c r="AF55" t="str">
        <f>IF(E55="","",IF(②選手情報入力!T64="","",2))</f>
        <v/>
      </c>
      <c r="AG55" t="str">
        <f>IF(E55="","",IF(②選手情報入力!V64="","",IF(K55=1,種目情報!$J$5,種目情報!$J$7)))</f>
        <v/>
      </c>
      <c r="AH55" t="str">
        <f>IF(E55="","",IF(②選手情報入力!V64="","",IF(K55=1,IF(②選手情報入力!$W$7="","",②選手情報入力!$W$7),IF(②選手情報入力!$W$8="","",②選手情報入力!$W$8))))</f>
        <v/>
      </c>
      <c r="AI55" t="str">
        <f>IF(E55="","",IF(②選手情報入力!V64="","",IF(K55=1,IF(②選手情報入力!$V$7="",0,1),IF(②選手情報入力!$V$8="",0,1))))</f>
        <v/>
      </c>
      <c r="AJ55" t="str">
        <f>IF(E55="","",IF(②選手情報入力!V64="","",2))</f>
        <v/>
      </c>
      <c r="AM55" t="str">
        <f>IF(②選手情報入力!F64="","",ASC(②選手情報入力!F64))</f>
        <v/>
      </c>
      <c r="AN55" t="str">
        <f>IF(②選手情報入力!F64="","",ASC(②選手情報入力!G64))</f>
        <v/>
      </c>
    </row>
    <row r="56" spans="1:40">
      <c r="A56" t="str">
        <f t="shared" si="0"/>
        <v/>
      </c>
      <c r="B56" t="str">
        <f>IF(E56="","",①団体情報入力!$C$5)</f>
        <v/>
      </c>
      <c r="D56" t="str">
        <f>IF(E56="","",IF(①団体情報入力!C61="","",①団体情報入力!C61))</f>
        <v/>
      </c>
      <c r="E56" t="str">
        <f>IF(②選手情報入力!C65="","",②選手情報入力!C65)</f>
        <v/>
      </c>
      <c r="F56" t="str">
        <f>IF(E56="","",②選手情報入力!D65)</f>
        <v/>
      </c>
      <c r="G56" t="str">
        <f>IF(E56="","",ASC(②選手情報入力!E65))</f>
        <v/>
      </c>
      <c r="H56" t="str">
        <f t="shared" si="1"/>
        <v/>
      </c>
      <c r="I56" t="str">
        <f t="shared" si="2"/>
        <v/>
      </c>
      <c r="J56" t="str">
        <f>IF(E56="","",IF(②選手情報入力!H65="","JPN",LEFT(②選手情報入力!H65,3)))</f>
        <v/>
      </c>
      <c r="K56" t="str">
        <f>IF(E56="","",IF(②選手情報入力!I65="男",1,2))</f>
        <v/>
      </c>
      <c r="L56" t="str">
        <f>IF(E56="","",IF(②選手情報入力!J65="","",②選手情報入力!J65))</f>
        <v/>
      </c>
      <c r="M56" t="str">
        <f>IF(E56="","",LEFT(②選手情報入力!K65,4))</f>
        <v/>
      </c>
      <c r="N56" t="str">
        <f>IF(E56="","",RIGHT(②選手情報入力!K65,4))</f>
        <v/>
      </c>
      <c r="O56" t="str">
        <f t="shared" si="3"/>
        <v/>
      </c>
      <c r="Q56" t="str">
        <f>IF(E56="","",IF(②選手情報入力!L65="","",IF(K56=1,VLOOKUP(②選手情報入力!L65,種目情報!$A$5:$B$167,2,FALSE),VLOOKUP(②選手情報入力!L65,種目情報!$E$5:$F$142,2,FALSE))))</f>
        <v/>
      </c>
      <c r="R56" t="str">
        <f>IF(E56="","",IF(②選手情報入力!M65="","",②選手情報入力!M65))</f>
        <v/>
      </c>
      <c r="S56" s="29"/>
      <c r="T56" t="str">
        <f>IF(E56="","",IF(②選手情報入力!L65="","",IF(K56=1,VLOOKUP(②選手情報入力!L65,種目情報!$A$5:$C$135,3,FALSE),VLOOKUP(②選手情報入力!L65,種目情報!$E$5:$G$135,3,FALSE))))</f>
        <v/>
      </c>
      <c r="U56" t="str">
        <f>IF(E56="","",IF(②選手情報入力!O65="","",IF(K56=1,VLOOKUP(②選手情報入力!O65,種目情報!$A$5:$B$151,2,FALSE),VLOOKUP(②選手情報入力!O65,種目情報!$E$5:$F$135,2,FALSE))))</f>
        <v/>
      </c>
      <c r="V56" t="str">
        <f>IF(E56="","",IF(②選手情報入力!P65="","",②選手情報入力!P65))</f>
        <v/>
      </c>
      <c r="W56" s="29" t="str">
        <f>IF(E56="","",IF(②選手情報入力!N65="","",1))</f>
        <v/>
      </c>
      <c r="X56" t="str">
        <f>IF(E56="","",IF(②選手情報入力!O65="","",IF(K56=1,VLOOKUP(②選手情報入力!O65,種目情報!$A$5:$C$135,3,FALSE),VLOOKUP(②選手情報入力!O65,種目情報!$E$5:$G$135,3,FALSE))))</f>
        <v/>
      </c>
      <c r="Y56" t="str">
        <f>IF(E56="","",IF(②選手情報入力!R65="","",IF(K56=1,VLOOKUP(②選手情報入力!R65,種目情報!$A$5:$B$151,2,FALSE),VLOOKUP(②選手情報入力!R65,種目情報!$E$5:$F$135,2,FALSE))))</f>
        <v/>
      </c>
      <c r="Z56" t="str">
        <f>IF(E56="","",IF(②選手情報入力!S65="","",②選手情報入力!S65))</f>
        <v/>
      </c>
      <c r="AA56" s="29" t="str">
        <f>IF(E56="","",IF(②選手情報入力!Q65="","",1))</f>
        <v/>
      </c>
      <c r="AB56" t="str">
        <f>IF(E56="","",IF(②選手情報入力!R65="","",IF(K56=1,VLOOKUP(②選手情報入力!R65,種目情報!$A$5:$C$135,3,FALSE),VLOOKUP(②選手情報入力!R65,種目情報!$E$5:$G$135,3,FALSE))))</f>
        <v/>
      </c>
      <c r="AC56" t="str">
        <f>IF(E56="","",IF(②選手情報入力!T65="","",IF(K56=1,種目情報!$J$4,種目情報!$J$6)))</f>
        <v/>
      </c>
      <c r="AD56" t="str">
        <f>IF(E56="","",IF(②選手情報入力!T65="","",IF(K56=1,IF(②選手情報入力!$U$7="","",②選手情報入力!$U$7),IF(②選手情報入力!$U$8="","",②選手情報入力!$U$8))))</f>
        <v/>
      </c>
      <c r="AE56" t="str">
        <f>IF(E56="","",IF(②選手情報入力!T65="","",IF(K56=1,IF(②選手情報入力!$T$7="",0,1),IF(②選手情報入力!$T$8="",0,1))))</f>
        <v/>
      </c>
      <c r="AF56" t="str">
        <f>IF(E56="","",IF(②選手情報入力!T65="","",2))</f>
        <v/>
      </c>
      <c r="AG56" t="str">
        <f>IF(E56="","",IF(②選手情報入力!V65="","",IF(K56=1,種目情報!$J$5,種目情報!$J$7)))</f>
        <v/>
      </c>
      <c r="AH56" t="str">
        <f>IF(E56="","",IF(②選手情報入力!V65="","",IF(K56=1,IF(②選手情報入力!$W$7="","",②選手情報入力!$W$7),IF(②選手情報入力!$W$8="","",②選手情報入力!$W$8))))</f>
        <v/>
      </c>
      <c r="AI56" t="str">
        <f>IF(E56="","",IF(②選手情報入力!V65="","",IF(K56=1,IF(②選手情報入力!$V$7="",0,1),IF(②選手情報入力!$V$8="",0,1))))</f>
        <v/>
      </c>
      <c r="AJ56" t="str">
        <f>IF(E56="","",IF(②選手情報入力!V65="","",2))</f>
        <v/>
      </c>
      <c r="AM56" t="str">
        <f>IF(②選手情報入力!F65="","",ASC(②選手情報入力!F65))</f>
        <v/>
      </c>
      <c r="AN56" t="str">
        <f>IF(②選手情報入力!F65="","",ASC(②選手情報入力!G65))</f>
        <v/>
      </c>
    </row>
    <row r="57" spans="1:40">
      <c r="A57" t="str">
        <f t="shared" si="0"/>
        <v/>
      </c>
      <c r="B57" t="str">
        <f>IF(E57="","",①団体情報入力!$C$5)</f>
        <v/>
      </c>
      <c r="D57" t="str">
        <f>IF(E57="","",IF(①団体情報入力!C62="","",①団体情報入力!C62))</f>
        <v/>
      </c>
      <c r="E57" t="str">
        <f>IF(②選手情報入力!C66="","",②選手情報入力!C66)</f>
        <v/>
      </c>
      <c r="F57" t="str">
        <f>IF(E57="","",②選手情報入力!D66)</f>
        <v/>
      </c>
      <c r="G57" t="str">
        <f>IF(E57="","",ASC(②選手情報入力!E66))</f>
        <v/>
      </c>
      <c r="H57" t="str">
        <f t="shared" si="1"/>
        <v/>
      </c>
      <c r="I57" t="str">
        <f t="shared" si="2"/>
        <v/>
      </c>
      <c r="J57" t="str">
        <f>IF(E57="","",IF(②選手情報入力!H66="","JPN",LEFT(②選手情報入力!H66,3)))</f>
        <v/>
      </c>
      <c r="K57" t="str">
        <f>IF(E57="","",IF(②選手情報入力!I66="男",1,2))</f>
        <v/>
      </c>
      <c r="L57" t="str">
        <f>IF(E57="","",IF(②選手情報入力!J66="","",②選手情報入力!J66))</f>
        <v/>
      </c>
      <c r="M57" t="str">
        <f>IF(E57="","",LEFT(②選手情報入力!K66,4))</f>
        <v/>
      </c>
      <c r="N57" t="str">
        <f>IF(E57="","",RIGHT(②選手情報入力!K66,4))</f>
        <v/>
      </c>
      <c r="O57" t="str">
        <f t="shared" si="3"/>
        <v/>
      </c>
      <c r="Q57" t="str">
        <f>IF(E57="","",IF(②選手情報入力!L66="","",IF(K57=1,VLOOKUP(②選手情報入力!L66,種目情報!$A$5:$B$167,2,FALSE),VLOOKUP(②選手情報入力!L66,種目情報!$E$5:$F$142,2,FALSE))))</f>
        <v/>
      </c>
      <c r="R57" t="str">
        <f>IF(E57="","",IF(②選手情報入力!M66="","",②選手情報入力!M66))</f>
        <v/>
      </c>
      <c r="S57" s="29"/>
      <c r="T57" t="str">
        <f>IF(E57="","",IF(②選手情報入力!L66="","",IF(K57=1,VLOOKUP(②選手情報入力!L66,種目情報!$A$5:$C$135,3,FALSE),VLOOKUP(②選手情報入力!L66,種目情報!$E$5:$G$135,3,FALSE))))</f>
        <v/>
      </c>
      <c r="U57" t="str">
        <f>IF(E57="","",IF(②選手情報入力!O66="","",IF(K57=1,VLOOKUP(②選手情報入力!O66,種目情報!$A$5:$B$151,2,FALSE),VLOOKUP(②選手情報入力!O66,種目情報!$E$5:$F$135,2,FALSE))))</f>
        <v/>
      </c>
      <c r="V57" t="str">
        <f>IF(E57="","",IF(②選手情報入力!P66="","",②選手情報入力!P66))</f>
        <v/>
      </c>
      <c r="W57" s="29" t="str">
        <f>IF(E57="","",IF(②選手情報入力!N66="","",1))</f>
        <v/>
      </c>
      <c r="X57" t="str">
        <f>IF(E57="","",IF(②選手情報入力!O66="","",IF(K57=1,VLOOKUP(②選手情報入力!O66,種目情報!$A$5:$C$135,3,FALSE),VLOOKUP(②選手情報入力!O66,種目情報!$E$5:$G$135,3,FALSE))))</f>
        <v/>
      </c>
      <c r="Y57" t="str">
        <f>IF(E57="","",IF(②選手情報入力!R66="","",IF(K57=1,VLOOKUP(②選手情報入力!R66,種目情報!$A$5:$B$151,2,FALSE),VLOOKUP(②選手情報入力!R66,種目情報!$E$5:$F$135,2,FALSE))))</f>
        <v/>
      </c>
      <c r="Z57" t="str">
        <f>IF(E57="","",IF(②選手情報入力!S66="","",②選手情報入力!S66))</f>
        <v/>
      </c>
      <c r="AA57" s="29" t="str">
        <f>IF(E57="","",IF(②選手情報入力!Q66="","",1))</f>
        <v/>
      </c>
      <c r="AB57" t="str">
        <f>IF(E57="","",IF(②選手情報入力!R66="","",IF(K57=1,VLOOKUP(②選手情報入力!R66,種目情報!$A$5:$C$135,3,FALSE),VLOOKUP(②選手情報入力!R66,種目情報!$E$5:$G$135,3,FALSE))))</f>
        <v/>
      </c>
      <c r="AC57" t="str">
        <f>IF(E57="","",IF(②選手情報入力!T66="","",IF(K57=1,種目情報!$J$4,種目情報!$J$6)))</f>
        <v/>
      </c>
      <c r="AD57" t="str">
        <f>IF(E57="","",IF(②選手情報入力!T66="","",IF(K57=1,IF(②選手情報入力!$U$7="","",②選手情報入力!$U$7),IF(②選手情報入力!$U$8="","",②選手情報入力!$U$8))))</f>
        <v/>
      </c>
      <c r="AE57" t="str">
        <f>IF(E57="","",IF(②選手情報入力!T66="","",IF(K57=1,IF(②選手情報入力!$T$7="",0,1),IF(②選手情報入力!$T$8="",0,1))))</f>
        <v/>
      </c>
      <c r="AF57" t="str">
        <f>IF(E57="","",IF(②選手情報入力!T66="","",2))</f>
        <v/>
      </c>
      <c r="AG57" t="str">
        <f>IF(E57="","",IF(②選手情報入力!V66="","",IF(K57=1,種目情報!$J$5,種目情報!$J$7)))</f>
        <v/>
      </c>
      <c r="AH57" t="str">
        <f>IF(E57="","",IF(②選手情報入力!V66="","",IF(K57=1,IF(②選手情報入力!$W$7="","",②選手情報入力!$W$7),IF(②選手情報入力!$W$8="","",②選手情報入力!$W$8))))</f>
        <v/>
      </c>
      <c r="AI57" t="str">
        <f>IF(E57="","",IF(②選手情報入力!V66="","",IF(K57=1,IF(②選手情報入力!$V$7="",0,1),IF(②選手情報入力!$V$8="",0,1))))</f>
        <v/>
      </c>
      <c r="AJ57" t="str">
        <f>IF(E57="","",IF(②選手情報入力!V66="","",2))</f>
        <v/>
      </c>
      <c r="AM57" t="str">
        <f>IF(②選手情報入力!F66="","",ASC(②選手情報入力!F66))</f>
        <v/>
      </c>
      <c r="AN57" t="str">
        <f>IF(②選手情報入力!F66="","",ASC(②選手情報入力!G66))</f>
        <v/>
      </c>
    </row>
    <row r="58" spans="1:40">
      <c r="A58" t="str">
        <f t="shared" si="0"/>
        <v/>
      </c>
      <c r="B58" t="str">
        <f>IF(E58="","",①団体情報入力!$C$5)</f>
        <v/>
      </c>
      <c r="D58" t="str">
        <f>IF(E58="","",IF(①団体情報入力!C63="","",①団体情報入力!C63))</f>
        <v/>
      </c>
      <c r="E58" t="str">
        <f>IF(②選手情報入力!C67="","",②選手情報入力!C67)</f>
        <v/>
      </c>
      <c r="F58" t="str">
        <f>IF(E58="","",②選手情報入力!D67)</f>
        <v/>
      </c>
      <c r="G58" t="str">
        <f>IF(E58="","",ASC(②選手情報入力!E67))</f>
        <v/>
      </c>
      <c r="H58" t="str">
        <f t="shared" si="1"/>
        <v/>
      </c>
      <c r="I58" t="str">
        <f t="shared" si="2"/>
        <v/>
      </c>
      <c r="J58" t="str">
        <f>IF(E58="","",IF(②選手情報入力!H67="","JPN",LEFT(②選手情報入力!H67,3)))</f>
        <v/>
      </c>
      <c r="K58" t="str">
        <f>IF(E58="","",IF(②選手情報入力!I67="男",1,2))</f>
        <v/>
      </c>
      <c r="L58" t="str">
        <f>IF(E58="","",IF(②選手情報入力!J67="","",②選手情報入力!J67))</f>
        <v/>
      </c>
      <c r="M58" t="str">
        <f>IF(E58="","",LEFT(②選手情報入力!K67,4))</f>
        <v/>
      </c>
      <c r="N58" t="str">
        <f>IF(E58="","",RIGHT(②選手情報入力!K67,4))</f>
        <v/>
      </c>
      <c r="O58" t="str">
        <f t="shared" si="3"/>
        <v/>
      </c>
      <c r="Q58" t="str">
        <f>IF(E58="","",IF(②選手情報入力!L67="","",IF(K58=1,VLOOKUP(②選手情報入力!L67,種目情報!$A$5:$B$167,2,FALSE),VLOOKUP(②選手情報入力!L67,種目情報!$E$5:$F$142,2,FALSE))))</f>
        <v/>
      </c>
      <c r="R58" t="str">
        <f>IF(E58="","",IF(②選手情報入力!M67="","",②選手情報入力!M67))</f>
        <v/>
      </c>
      <c r="S58" s="29"/>
      <c r="T58" t="str">
        <f>IF(E58="","",IF(②選手情報入力!L67="","",IF(K58=1,VLOOKUP(②選手情報入力!L67,種目情報!$A$5:$C$135,3,FALSE),VLOOKUP(②選手情報入力!L67,種目情報!$E$5:$G$135,3,FALSE))))</f>
        <v/>
      </c>
      <c r="U58" t="str">
        <f>IF(E58="","",IF(②選手情報入力!O67="","",IF(K58=1,VLOOKUP(②選手情報入力!O67,種目情報!$A$5:$B$151,2,FALSE),VLOOKUP(②選手情報入力!O67,種目情報!$E$5:$F$135,2,FALSE))))</f>
        <v/>
      </c>
      <c r="V58" t="str">
        <f>IF(E58="","",IF(②選手情報入力!P67="","",②選手情報入力!P67))</f>
        <v/>
      </c>
      <c r="W58" s="29" t="str">
        <f>IF(E58="","",IF(②選手情報入力!N67="","",1))</f>
        <v/>
      </c>
      <c r="X58" t="str">
        <f>IF(E58="","",IF(②選手情報入力!O67="","",IF(K58=1,VLOOKUP(②選手情報入力!O67,種目情報!$A$5:$C$135,3,FALSE),VLOOKUP(②選手情報入力!O67,種目情報!$E$5:$G$135,3,FALSE))))</f>
        <v/>
      </c>
      <c r="Y58" t="str">
        <f>IF(E58="","",IF(②選手情報入力!R67="","",IF(K58=1,VLOOKUP(②選手情報入力!R67,種目情報!$A$5:$B$151,2,FALSE),VLOOKUP(②選手情報入力!R67,種目情報!$E$5:$F$135,2,FALSE))))</f>
        <v/>
      </c>
      <c r="Z58" t="str">
        <f>IF(E58="","",IF(②選手情報入力!S67="","",②選手情報入力!S67))</f>
        <v/>
      </c>
      <c r="AA58" s="29" t="str">
        <f>IF(E58="","",IF(②選手情報入力!Q67="","",1))</f>
        <v/>
      </c>
      <c r="AB58" t="str">
        <f>IF(E58="","",IF(②選手情報入力!R67="","",IF(K58=1,VLOOKUP(②選手情報入力!R67,種目情報!$A$5:$C$135,3,FALSE),VLOOKUP(②選手情報入力!R67,種目情報!$E$5:$G$135,3,FALSE))))</f>
        <v/>
      </c>
      <c r="AC58" t="str">
        <f>IF(E58="","",IF(②選手情報入力!T67="","",IF(K58=1,種目情報!$J$4,種目情報!$J$6)))</f>
        <v/>
      </c>
      <c r="AD58" t="str">
        <f>IF(E58="","",IF(②選手情報入力!T67="","",IF(K58=1,IF(②選手情報入力!$U$7="","",②選手情報入力!$U$7),IF(②選手情報入力!$U$8="","",②選手情報入力!$U$8))))</f>
        <v/>
      </c>
      <c r="AE58" t="str">
        <f>IF(E58="","",IF(②選手情報入力!T67="","",IF(K58=1,IF(②選手情報入力!$T$7="",0,1),IF(②選手情報入力!$T$8="",0,1))))</f>
        <v/>
      </c>
      <c r="AF58" t="str">
        <f>IF(E58="","",IF(②選手情報入力!T67="","",2))</f>
        <v/>
      </c>
      <c r="AG58" t="str">
        <f>IF(E58="","",IF(②選手情報入力!V67="","",IF(K58=1,種目情報!$J$5,種目情報!$J$7)))</f>
        <v/>
      </c>
      <c r="AH58" t="str">
        <f>IF(E58="","",IF(②選手情報入力!V67="","",IF(K58=1,IF(②選手情報入力!$W$7="","",②選手情報入力!$W$7),IF(②選手情報入力!$W$8="","",②選手情報入力!$W$8))))</f>
        <v/>
      </c>
      <c r="AI58" t="str">
        <f>IF(E58="","",IF(②選手情報入力!V67="","",IF(K58=1,IF(②選手情報入力!$V$7="",0,1),IF(②選手情報入力!$V$8="",0,1))))</f>
        <v/>
      </c>
      <c r="AJ58" t="str">
        <f>IF(E58="","",IF(②選手情報入力!V67="","",2))</f>
        <v/>
      </c>
      <c r="AM58" t="str">
        <f>IF(②選手情報入力!F67="","",ASC(②選手情報入力!F67))</f>
        <v/>
      </c>
      <c r="AN58" t="str">
        <f>IF(②選手情報入力!F67="","",ASC(②選手情報入力!G67))</f>
        <v/>
      </c>
    </row>
    <row r="59" spans="1:40">
      <c r="A59" t="str">
        <f t="shared" si="0"/>
        <v/>
      </c>
      <c r="B59" t="str">
        <f>IF(E59="","",①団体情報入力!$C$5)</f>
        <v/>
      </c>
      <c r="D59" t="str">
        <f>IF(E59="","",IF(①団体情報入力!C64="","",①団体情報入力!C64))</f>
        <v/>
      </c>
      <c r="E59" t="str">
        <f>IF(②選手情報入力!C68="","",②選手情報入力!C68)</f>
        <v/>
      </c>
      <c r="F59" t="str">
        <f>IF(E59="","",②選手情報入力!D68)</f>
        <v/>
      </c>
      <c r="G59" t="str">
        <f>IF(E59="","",ASC(②選手情報入力!E68))</f>
        <v/>
      </c>
      <c r="H59" t="str">
        <f t="shared" si="1"/>
        <v/>
      </c>
      <c r="I59" t="str">
        <f t="shared" si="2"/>
        <v/>
      </c>
      <c r="J59" t="str">
        <f>IF(E59="","",IF(②選手情報入力!H68="","JPN",LEFT(②選手情報入力!H68,3)))</f>
        <v/>
      </c>
      <c r="K59" t="str">
        <f>IF(E59="","",IF(②選手情報入力!I68="男",1,2))</f>
        <v/>
      </c>
      <c r="L59" t="str">
        <f>IF(E59="","",IF(②選手情報入力!J68="","",②選手情報入力!J68))</f>
        <v/>
      </c>
      <c r="M59" t="str">
        <f>IF(E59="","",LEFT(②選手情報入力!K68,4))</f>
        <v/>
      </c>
      <c r="N59" t="str">
        <f>IF(E59="","",RIGHT(②選手情報入力!K68,4))</f>
        <v/>
      </c>
      <c r="O59" t="str">
        <f t="shared" si="3"/>
        <v/>
      </c>
      <c r="Q59" t="str">
        <f>IF(E59="","",IF(②選手情報入力!L68="","",IF(K59=1,VLOOKUP(②選手情報入力!L68,種目情報!$A$5:$B$167,2,FALSE),VLOOKUP(②選手情報入力!L68,種目情報!$E$5:$F$142,2,FALSE))))</f>
        <v/>
      </c>
      <c r="R59" t="str">
        <f>IF(E59="","",IF(②選手情報入力!M68="","",②選手情報入力!M68))</f>
        <v/>
      </c>
      <c r="S59" s="29"/>
      <c r="T59" t="str">
        <f>IF(E59="","",IF(②選手情報入力!L68="","",IF(K59=1,VLOOKUP(②選手情報入力!L68,種目情報!$A$5:$C$135,3,FALSE),VLOOKUP(②選手情報入力!L68,種目情報!$E$5:$G$135,3,FALSE))))</f>
        <v/>
      </c>
      <c r="U59" t="str">
        <f>IF(E59="","",IF(②選手情報入力!O68="","",IF(K59=1,VLOOKUP(②選手情報入力!O68,種目情報!$A$5:$B$151,2,FALSE),VLOOKUP(②選手情報入力!O68,種目情報!$E$5:$F$135,2,FALSE))))</f>
        <v/>
      </c>
      <c r="V59" t="str">
        <f>IF(E59="","",IF(②選手情報入力!P68="","",②選手情報入力!P68))</f>
        <v/>
      </c>
      <c r="W59" s="29" t="str">
        <f>IF(E59="","",IF(②選手情報入力!N68="","",1))</f>
        <v/>
      </c>
      <c r="X59" t="str">
        <f>IF(E59="","",IF(②選手情報入力!O68="","",IF(K59=1,VLOOKUP(②選手情報入力!O68,種目情報!$A$5:$C$135,3,FALSE),VLOOKUP(②選手情報入力!O68,種目情報!$E$5:$G$135,3,FALSE))))</f>
        <v/>
      </c>
      <c r="Y59" t="str">
        <f>IF(E59="","",IF(②選手情報入力!R68="","",IF(K59=1,VLOOKUP(②選手情報入力!R68,種目情報!$A$5:$B$151,2,FALSE),VLOOKUP(②選手情報入力!R68,種目情報!$E$5:$F$135,2,FALSE))))</f>
        <v/>
      </c>
      <c r="Z59" t="str">
        <f>IF(E59="","",IF(②選手情報入力!S68="","",②選手情報入力!S68))</f>
        <v/>
      </c>
      <c r="AA59" s="29" t="str">
        <f>IF(E59="","",IF(②選手情報入力!Q68="","",1))</f>
        <v/>
      </c>
      <c r="AB59" t="str">
        <f>IF(E59="","",IF(②選手情報入力!R68="","",IF(K59=1,VLOOKUP(②選手情報入力!R68,種目情報!$A$5:$C$135,3,FALSE),VLOOKUP(②選手情報入力!R68,種目情報!$E$5:$G$135,3,FALSE))))</f>
        <v/>
      </c>
      <c r="AC59" t="str">
        <f>IF(E59="","",IF(②選手情報入力!T68="","",IF(K59=1,種目情報!$J$4,種目情報!$J$6)))</f>
        <v/>
      </c>
      <c r="AD59" t="str">
        <f>IF(E59="","",IF(②選手情報入力!T68="","",IF(K59=1,IF(②選手情報入力!$U$7="","",②選手情報入力!$U$7),IF(②選手情報入力!$U$8="","",②選手情報入力!$U$8))))</f>
        <v/>
      </c>
      <c r="AE59" t="str">
        <f>IF(E59="","",IF(②選手情報入力!T68="","",IF(K59=1,IF(②選手情報入力!$T$7="",0,1),IF(②選手情報入力!$T$8="",0,1))))</f>
        <v/>
      </c>
      <c r="AF59" t="str">
        <f>IF(E59="","",IF(②選手情報入力!T68="","",2))</f>
        <v/>
      </c>
      <c r="AG59" t="str">
        <f>IF(E59="","",IF(②選手情報入力!V68="","",IF(K59=1,種目情報!$J$5,種目情報!$J$7)))</f>
        <v/>
      </c>
      <c r="AH59" t="str">
        <f>IF(E59="","",IF(②選手情報入力!V68="","",IF(K59=1,IF(②選手情報入力!$W$7="","",②選手情報入力!$W$7),IF(②選手情報入力!$W$8="","",②選手情報入力!$W$8))))</f>
        <v/>
      </c>
      <c r="AI59" t="str">
        <f>IF(E59="","",IF(②選手情報入力!V68="","",IF(K59=1,IF(②選手情報入力!$V$7="",0,1),IF(②選手情報入力!$V$8="",0,1))))</f>
        <v/>
      </c>
      <c r="AJ59" t="str">
        <f>IF(E59="","",IF(②選手情報入力!V68="","",2))</f>
        <v/>
      </c>
      <c r="AM59" t="str">
        <f>IF(②選手情報入力!F68="","",ASC(②選手情報入力!F68))</f>
        <v/>
      </c>
      <c r="AN59" t="str">
        <f>IF(②選手情報入力!F68="","",ASC(②選手情報入力!G68))</f>
        <v/>
      </c>
    </row>
    <row r="60" spans="1:40">
      <c r="A60" t="str">
        <f t="shared" si="0"/>
        <v/>
      </c>
      <c r="B60" t="str">
        <f>IF(E60="","",①団体情報入力!$C$5)</f>
        <v/>
      </c>
      <c r="D60" t="str">
        <f>IF(E60="","",IF(①団体情報入力!C65="","",①団体情報入力!C65))</f>
        <v/>
      </c>
      <c r="E60" t="str">
        <f>IF(②選手情報入力!C69="","",②選手情報入力!C69)</f>
        <v/>
      </c>
      <c r="F60" t="str">
        <f>IF(E60="","",②選手情報入力!D69)</f>
        <v/>
      </c>
      <c r="G60" t="str">
        <f>IF(E60="","",ASC(②選手情報入力!E69))</f>
        <v/>
      </c>
      <c r="H60" t="str">
        <f t="shared" si="1"/>
        <v/>
      </c>
      <c r="I60" t="str">
        <f t="shared" si="2"/>
        <v/>
      </c>
      <c r="J60" t="str">
        <f>IF(E60="","",IF(②選手情報入力!H69="","JPN",LEFT(②選手情報入力!H69,3)))</f>
        <v/>
      </c>
      <c r="K60" t="str">
        <f>IF(E60="","",IF(②選手情報入力!I69="男",1,2))</f>
        <v/>
      </c>
      <c r="L60" t="str">
        <f>IF(E60="","",IF(②選手情報入力!J69="","",②選手情報入力!J69))</f>
        <v/>
      </c>
      <c r="M60" t="str">
        <f>IF(E60="","",LEFT(②選手情報入力!K69,4))</f>
        <v/>
      </c>
      <c r="N60" t="str">
        <f>IF(E60="","",RIGHT(②選手情報入力!K69,4))</f>
        <v/>
      </c>
      <c r="O60" t="str">
        <f t="shared" si="3"/>
        <v/>
      </c>
      <c r="Q60" t="str">
        <f>IF(E60="","",IF(②選手情報入力!L69="","",IF(K60=1,VLOOKUP(②選手情報入力!L69,種目情報!$A$5:$B$167,2,FALSE),VLOOKUP(②選手情報入力!L69,種目情報!$E$5:$F$142,2,FALSE))))</f>
        <v/>
      </c>
      <c r="R60" t="str">
        <f>IF(E60="","",IF(②選手情報入力!M69="","",②選手情報入力!M69))</f>
        <v/>
      </c>
      <c r="S60" s="29"/>
      <c r="T60" t="str">
        <f>IF(E60="","",IF(②選手情報入力!L69="","",IF(K60=1,VLOOKUP(②選手情報入力!L69,種目情報!$A$5:$C$135,3,FALSE),VLOOKUP(②選手情報入力!L69,種目情報!$E$5:$G$135,3,FALSE))))</f>
        <v/>
      </c>
      <c r="U60" t="str">
        <f>IF(E60="","",IF(②選手情報入力!O69="","",IF(K60=1,VLOOKUP(②選手情報入力!O69,種目情報!$A$5:$B$151,2,FALSE),VLOOKUP(②選手情報入力!O69,種目情報!$E$5:$F$135,2,FALSE))))</f>
        <v/>
      </c>
      <c r="V60" t="str">
        <f>IF(E60="","",IF(②選手情報入力!P69="","",②選手情報入力!P69))</f>
        <v/>
      </c>
      <c r="W60" s="29" t="str">
        <f>IF(E60="","",IF(②選手情報入力!N69="","",1))</f>
        <v/>
      </c>
      <c r="X60" t="str">
        <f>IF(E60="","",IF(②選手情報入力!O69="","",IF(K60=1,VLOOKUP(②選手情報入力!O69,種目情報!$A$5:$C$135,3,FALSE),VLOOKUP(②選手情報入力!O69,種目情報!$E$5:$G$135,3,FALSE))))</f>
        <v/>
      </c>
      <c r="Y60" t="str">
        <f>IF(E60="","",IF(②選手情報入力!R69="","",IF(K60=1,VLOOKUP(②選手情報入力!R69,種目情報!$A$5:$B$151,2,FALSE),VLOOKUP(②選手情報入力!R69,種目情報!$E$5:$F$135,2,FALSE))))</f>
        <v/>
      </c>
      <c r="Z60" t="str">
        <f>IF(E60="","",IF(②選手情報入力!S69="","",②選手情報入力!S69))</f>
        <v/>
      </c>
      <c r="AA60" s="29" t="str">
        <f>IF(E60="","",IF(②選手情報入力!Q69="","",1))</f>
        <v/>
      </c>
      <c r="AB60" t="str">
        <f>IF(E60="","",IF(②選手情報入力!R69="","",IF(K60=1,VLOOKUP(②選手情報入力!R69,種目情報!$A$5:$C$135,3,FALSE),VLOOKUP(②選手情報入力!R69,種目情報!$E$5:$G$135,3,FALSE))))</f>
        <v/>
      </c>
      <c r="AC60" t="str">
        <f>IF(E60="","",IF(②選手情報入力!T69="","",IF(K60=1,種目情報!$J$4,種目情報!$J$6)))</f>
        <v/>
      </c>
      <c r="AD60" t="str">
        <f>IF(E60="","",IF(②選手情報入力!T69="","",IF(K60=1,IF(②選手情報入力!$U$7="","",②選手情報入力!$U$7),IF(②選手情報入力!$U$8="","",②選手情報入力!$U$8))))</f>
        <v/>
      </c>
      <c r="AE60" t="str">
        <f>IF(E60="","",IF(②選手情報入力!T69="","",IF(K60=1,IF(②選手情報入力!$T$7="",0,1),IF(②選手情報入力!$T$8="",0,1))))</f>
        <v/>
      </c>
      <c r="AF60" t="str">
        <f>IF(E60="","",IF(②選手情報入力!T69="","",2))</f>
        <v/>
      </c>
      <c r="AG60" t="str">
        <f>IF(E60="","",IF(②選手情報入力!V69="","",IF(K60=1,種目情報!$J$5,種目情報!$J$7)))</f>
        <v/>
      </c>
      <c r="AH60" t="str">
        <f>IF(E60="","",IF(②選手情報入力!V69="","",IF(K60=1,IF(②選手情報入力!$W$7="","",②選手情報入力!$W$7),IF(②選手情報入力!$W$8="","",②選手情報入力!$W$8))))</f>
        <v/>
      </c>
      <c r="AI60" t="str">
        <f>IF(E60="","",IF(②選手情報入力!V69="","",IF(K60=1,IF(②選手情報入力!$V$7="",0,1),IF(②選手情報入力!$V$8="",0,1))))</f>
        <v/>
      </c>
      <c r="AJ60" t="str">
        <f>IF(E60="","",IF(②選手情報入力!V69="","",2))</f>
        <v/>
      </c>
      <c r="AM60" t="str">
        <f>IF(②選手情報入力!F69="","",ASC(②選手情報入力!F69))</f>
        <v/>
      </c>
      <c r="AN60" t="str">
        <f>IF(②選手情報入力!F69="","",ASC(②選手情報入力!G69))</f>
        <v/>
      </c>
    </row>
    <row r="61" spans="1:40">
      <c r="A61" t="str">
        <f t="shared" si="0"/>
        <v/>
      </c>
      <c r="B61" t="str">
        <f>IF(E61="","",①団体情報入力!$C$5)</f>
        <v/>
      </c>
      <c r="D61" t="str">
        <f>IF(E61="","",IF(①団体情報入力!C66="","",①団体情報入力!C66))</f>
        <v/>
      </c>
      <c r="E61" t="str">
        <f>IF(②選手情報入力!C70="","",②選手情報入力!C70)</f>
        <v/>
      </c>
      <c r="F61" t="str">
        <f>IF(E61="","",②選手情報入力!D70)</f>
        <v/>
      </c>
      <c r="G61" t="str">
        <f>IF(E61="","",ASC(②選手情報入力!E70))</f>
        <v/>
      </c>
      <c r="H61" t="str">
        <f t="shared" si="1"/>
        <v/>
      </c>
      <c r="I61" t="str">
        <f t="shared" si="2"/>
        <v/>
      </c>
      <c r="J61" t="str">
        <f>IF(E61="","",IF(②選手情報入力!H70="","JPN",LEFT(②選手情報入力!H70,3)))</f>
        <v/>
      </c>
      <c r="K61" t="str">
        <f>IF(E61="","",IF(②選手情報入力!I70="男",1,2))</f>
        <v/>
      </c>
      <c r="L61" t="str">
        <f>IF(E61="","",IF(②選手情報入力!J70="","",②選手情報入力!J70))</f>
        <v/>
      </c>
      <c r="M61" t="str">
        <f>IF(E61="","",LEFT(②選手情報入力!K70,4))</f>
        <v/>
      </c>
      <c r="N61" t="str">
        <f>IF(E61="","",RIGHT(②選手情報入力!K70,4))</f>
        <v/>
      </c>
      <c r="O61" t="str">
        <f t="shared" si="3"/>
        <v/>
      </c>
      <c r="Q61" t="str">
        <f>IF(E61="","",IF(②選手情報入力!L70="","",IF(K61=1,VLOOKUP(②選手情報入力!L70,種目情報!$A$5:$B$167,2,FALSE),VLOOKUP(②選手情報入力!L70,種目情報!$E$5:$F$142,2,FALSE))))</f>
        <v/>
      </c>
      <c r="R61" t="str">
        <f>IF(E61="","",IF(②選手情報入力!M70="","",②選手情報入力!M70))</f>
        <v/>
      </c>
      <c r="S61" s="29"/>
      <c r="T61" t="str">
        <f>IF(E61="","",IF(②選手情報入力!L70="","",IF(K61=1,VLOOKUP(②選手情報入力!L70,種目情報!$A$5:$C$135,3,FALSE),VLOOKUP(②選手情報入力!L70,種目情報!$E$5:$G$135,3,FALSE))))</f>
        <v/>
      </c>
      <c r="U61" t="str">
        <f>IF(E61="","",IF(②選手情報入力!O70="","",IF(K61=1,VLOOKUP(②選手情報入力!O70,種目情報!$A$5:$B$151,2,FALSE),VLOOKUP(②選手情報入力!O70,種目情報!$E$5:$F$135,2,FALSE))))</f>
        <v/>
      </c>
      <c r="V61" t="str">
        <f>IF(E61="","",IF(②選手情報入力!P70="","",②選手情報入力!P70))</f>
        <v/>
      </c>
      <c r="W61" s="29" t="str">
        <f>IF(E61="","",IF(②選手情報入力!N70="","",1))</f>
        <v/>
      </c>
      <c r="X61" t="str">
        <f>IF(E61="","",IF(②選手情報入力!O70="","",IF(K61=1,VLOOKUP(②選手情報入力!O70,種目情報!$A$5:$C$135,3,FALSE),VLOOKUP(②選手情報入力!O70,種目情報!$E$5:$G$135,3,FALSE))))</f>
        <v/>
      </c>
      <c r="Y61" t="str">
        <f>IF(E61="","",IF(②選手情報入力!R70="","",IF(K61=1,VLOOKUP(②選手情報入力!R70,種目情報!$A$5:$B$151,2,FALSE),VLOOKUP(②選手情報入力!R70,種目情報!$E$5:$F$135,2,FALSE))))</f>
        <v/>
      </c>
      <c r="Z61" t="str">
        <f>IF(E61="","",IF(②選手情報入力!S70="","",②選手情報入力!S70))</f>
        <v/>
      </c>
      <c r="AA61" s="29" t="str">
        <f>IF(E61="","",IF(②選手情報入力!Q70="","",1))</f>
        <v/>
      </c>
      <c r="AB61" t="str">
        <f>IF(E61="","",IF(②選手情報入力!R70="","",IF(K61=1,VLOOKUP(②選手情報入力!R70,種目情報!$A$5:$C$135,3,FALSE),VLOOKUP(②選手情報入力!R70,種目情報!$E$5:$G$135,3,FALSE))))</f>
        <v/>
      </c>
      <c r="AC61" t="str">
        <f>IF(E61="","",IF(②選手情報入力!T70="","",IF(K61=1,種目情報!$J$4,種目情報!$J$6)))</f>
        <v/>
      </c>
      <c r="AD61" t="str">
        <f>IF(E61="","",IF(②選手情報入力!T70="","",IF(K61=1,IF(②選手情報入力!$U$7="","",②選手情報入力!$U$7),IF(②選手情報入力!$U$8="","",②選手情報入力!$U$8))))</f>
        <v/>
      </c>
      <c r="AE61" t="str">
        <f>IF(E61="","",IF(②選手情報入力!T70="","",IF(K61=1,IF(②選手情報入力!$T$7="",0,1),IF(②選手情報入力!$T$8="",0,1))))</f>
        <v/>
      </c>
      <c r="AF61" t="str">
        <f>IF(E61="","",IF(②選手情報入力!T70="","",2))</f>
        <v/>
      </c>
      <c r="AG61" t="str">
        <f>IF(E61="","",IF(②選手情報入力!V70="","",IF(K61=1,種目情報!$J$5,種目情報!$J$7)))</f>
        <v/>
      </c>
      <c r="AH61" t="str">
        <f>IF(E61="","",IF(②選手情報入力!V70="","",IF(K61=1,IF(②選手情報入力!$W$7="","",②選手情報入力!$W$7),IF(②選手情報入力!$W$8="","",②選手情報入力!$W$8))))</f>
        <v/>
      </c>
      <c r="AI61" t="str">
        <f>IF(E61="","",IF(②選手情報入力!V70="","",IF(K61=1,IF(②選手情報入力!$V$7="",0,1),IF(②選手情報入力!$V$8="",0,1))))</f>
        <v/>
      </c>
      <c r="AJ61" t="str">
        <f>IF(E61="","",IF(②選手情報入力!V70="","",2))</f>
        <v/>
      </c>
      <c r="AM61" t="str">
        <f>IF(②選手情報入力!F70="","",ASC(②選手情報入力!F70))</f>
        <v/>
      </c>
      <c r="AN61" t="str">
        <f>IF(②選手情報入力!F70="","",ASC(②選手情報入力!G70))</f>
        <v/>
      </c>
    </row>
    <row r="62" spans="1:40">
      <c r="A62" t="str">
        <f t="shared" si="0"/>
        <v/>
      </c>
      <c r="B62" t="str">
        <f>IF(E62="","",①団体情報入力!$C$5)</f>
        <v/>
      </c>
      <c r="D62" t="str">
        <f>IF(E62="","",IF(①団体情報入力!C67="","",①団体情報入力!C67))</f>
        <v/>
      </c>
      <c r="E62" t="str">
        <f>IF(②選手情報入力!C71="","",②選手情報入力!C71)</f>
        <v/>
      </c>
      <c r="F62" t="str">
        <f>IF(E62="","",②選手情報入力!D71)</f>
        <v/>
      </c>
      <c r="G62" t="str">
        <f>IF(E62="","",ASC(②選手情報入力!E71))</f>
        <v/>
      </c>
      <c r="H62" t="str">
        <f t="shared" si="1"/>
        <v/>
      </c>
      <c r="I62" t="str">
        <f t="shared" si="2"/>
        <v/>
      </c>
      <c r="J62" t="str">
        <f>IF(E62="","",IF(②選手情報入力!H71="","JPN",LEFT(②選手情報入力!H71,3)))</f>
        <v/>
      </c>
      <c r="K62" t="str">
        <f>IF(E62="","",IF(②選手情報入力!I71="男",1,2))</f>
        <v/>
      </c>
      <c r="L62" t="str">
        <f>IF(E62="","",IF(②選手情報入力!J71="","",②選手情報入力!J71))</f>
        <v/>
      </c>
      <c r="M62" t="str">
        <f>IF(E62="","",LEFT(②選手情報入力!K71,4))</f>
        <v/>
      </c>
      <c r="N62" t="str">
        <f>IF(E62="","",RIGHT(②選手情報入力!K71,4))</f>
        <v/>
      </c>
      <c r="O62" t="str">
        <f t="shared" si="3"/>
        <v/>
      </c>
      <c r="Q62" t="str">
        <f>IF(E62="","",IF(②選手情報入力!L71="","",IF(K62=1,VLOOKUP(②選手情報入力!L71,種目情報!$A$5:$B$167,2,FALSE),VLOOKUP(②選手情報入力!L71,種目情報!$E$5:$F$142,2,FALSE))))</f>
        <v/>
      </c>
      <c r="R62" t="str">
        <f>IF(E62="","",IF(②選手情報入力!M71="","",②選手情報入力!M71))</f>
        <v/>
      </c>
      <c r="S62" s="29"/>
      <c r="T62" t="str">
        <f>IF(E62="","",IF(②選手情報入力!L71="","",IF(K62=1,VLOOKUP(②選手情報入力!L71,種目情報!$A$5:$C$135,3,FALSE),VLOOKUP(②選手情報入力!L71,種目情報!$E$5:$G$135,3,FALSE))))</f>
        <v/>
      </c>
      <c r="U62" t="str">
        <f>IF(E62="","",IF(②選手情報入力!O71="","",IF(K62=1,VLOOKUP(②選手情報入力!O71,種目情報!$A$5:$B$151,2,FALSE),VLOOKUP(②選手情報入力!O71,種目情報!$E$5:$F$135,2,FALSE))))</f>
        <v/>
      </c>
      <c r="V62" t="str">
        <f>IF(E62="","",IF(②選手情報入力!P71="","",②選手情報入力!P71))</f>
        <v/>
      </c>
      <c r="W62" s="29" t="str">
        <f>IF(E62="","",IF(②選手情報入力!N71="","",1))</f>
        <v/>
      </c>
      <c r="X62" t="str">
        <f>IF(E62="","",IF(②選手情報入力!O71="","",IF(K62=1,VLOOKUP(②選手情報入力!O71,種目情報!$A$5:$C$135,3,FALSE),VLOOKUP(②選手情報入力!O71,種目情報!$E$5:$G$135,3,FALSE))))</f>
        <v/>
      </c>
      <c r="Y62" t="str">
        <f>IF(E62="","",IF(②選手情報入力!R71="","",IF(K62=1,VLOOKUP(②選手情報入力!R71,種目情報!$A$5:$B$151,2,FALSE),VLOOKUP(②選手情報入力!R71,種目情報!$E$5:$F$135,2,FALSE))))</f>
        <v/>
      </c>
      <c r="Z62" t="str">
        <f>IF(E62="","",IF(②選手情報入力!S71="","",②選手情報入力!S71))</f>
        <v/>
      </c>
      <c r="AA62" s="29" t="str">
        <f>IF(E62="","",IF(②選手情報入力!Q71="","",1))</f>
        <v/>
      </c>
      <c r="AB62" t="str">
        <f>IF(E62="","",IF(②選手情報入力!R71="","",IF(K62=1,VLOOKUP(②選手情報入力!R71,種目情報!$A$5:$C$135,3,FALSE),VLOOKUP(②選手情報入力!R71,種目情報!$E$5:$G$135,3,FALSE))))</f>
        <v/>
      </c>
      <c r="AC62" t="str">
        <f>IF(E62="","",IF(②選手情報入力!T71="","",IF(K62=1,種目情報!$J$4,種目情報!$J$6)))</f>
        <v/>
      </c>
      <c r="AD62" t="str">
        <f>IF(E62="","",IF(②選手情報入力!T71="","",IF(K62=1,IF(②選手情報入力!$U$7="","",②選手情報入力!$U$7),IF(②選手情報入力!$U$8="","",②選手情報入力!$U$8))))</f>
        <v/>
      </c>
      <c r="AE62" t="str">
        <f>IF(E62="","",IF(②選手情報入力!T71="","",IF(K62=1,IF(②選手情報入力!$T$7="",0,1),IF(②選手情報入力!$T$8="",0,1))))</f>
        <v/>
      </c>
      <c r="AF62" t="str">
        <f>IF(E62="","",IF(②選手情報入力!T71="","",2))</f>
        <v/>
      </c>
      <c r="AG62" t="str">
        <f>IF(E62="","",IF(②選手情報入力!V71="","",IF(K62=1,種目情報!$J$5,種目情報!$J$7)))</f>
        <v/>
      </c>
      <c r="AH62" t="str">
        <f>IF(E62="","",IF(②選手情報入力!V71="","",IF(K62=1,IF(②選手情報入力!$W$7="","",②選手情報入力!$W$7),IF(②選手情報入力!$W$8="","",②選手情報入力!$W$8))))</f>
        <v/>
      </c>
      <c r="AI62" t="str">
        <f>IF(E62="","",IF(②選手情報入力!V71="","",IF(K62=1,IF(②選手情報入力!$V$7="",0,1),IF(②選手情報入力!$V$8="",0,1))))</f>
        <v/>
      </c>
      <c r="AJ62" t="str">
        <f>IF(E62="","",IF(②選手情報入力!V71="","",2))</f>
        <v/>
      </c>
      <c r="AM62" t="str">
        <f>IF(②選手情報入力!F71="","",ASC(②選手情報入力!F71))</f>
        <v/>
      </c>
      <c r="AN62" t="str">
        <f>IF(②選手情報入力!F71="","",ASC(②選手情報入力!G71))</f>
        <v/>
      </c>
    </row>
    <row r="63" spans="1:40">
      <c r="A63" t="str">
        <f t="shared" si="0"/>
        <v/>
      </c>
      <c r="B63" t="str">
        <f>IF(E63="","",①団体情報入力!$C$5)</f>
        <v/>
      </c>
      <c r="D63" t="str">
        <f>IF(E63="","",IF(①団体情報入力!C68="","",①団体情報入力!C68))</f>
        <v/>
      </c>
      <c r="E63" t="str">
        <f>IF(②選手情報入力!C72="","",②選手情報入力!C72)</f>
        <v/>
      </c>
      <c r="F63" t="str">
        <f>IF(E63="","",②選手情報入力!D72)</f>
        <v/>
      </c>
      <c r="G63" t="str">
        <f>IF(E63="","",ASC(②選手情報入力!E72))</f>
        <v/>
      </c>
      <c r="H63" t="str">
        <f t="shared" si="1"/>
        <v/>
      </c>
      <c r="I63" t="str">
        <f t="shared" si="2"/>
        <v/>
      </c>
      <c r="J63" t="str">
        <f>IF(E63="","",IF(②選手情報入力!H72="","JPN",LEFT(②選手情報入力!H72,3)))</f>
        <v/>
      </c>
      <c r="K63" t="str">
        <f>IF(E63="","",IF(②選手情報入力!I72="男",1,2))</f>
        <v/>
      </c>
      <c r="L63" t="str">
        <f>IF(E63="","",IF(②選手情報入力!J72="","",②選手情報入力!J72))</f>
        <v/>
      </c>
      <c r="M63" t="str">
        <f>IF(E63="","",LEFT(②選手情報入力!K72,4))</f>
        <v/>
      </c>
      <c r="N63" t="str">
        <f>IF(E63="","",RIGHT(②選手情報入力!K72,4))</f>
        <v/>
      </c>
      <c r="O63" t="str">
        <f t="shared" si="3"/>
        <v/>
      </c>
      <c r="Q63" t="str">
        <f>IF(E63="","",IF(②選手情報入力!L72="","",IF(K63=1,VLOOKUP(②選手情報入力!L72,種目情報!$A$5:$B$167,2,FALSE),VLOOKUP(②選手情報入力!L72,種目情報!$E$5:$F$142,2,FALSE))))</f>
        <v/>
      </c>
      <c r="R63" t="str">
        <f>IF(E63="","",IF(②選手情報入力!M72="","",②選手情報入力!M72))</f>
        <v/>
      </c>
      <c r="S63" s="29"/>
      <c r="T63" t="str">
        <f>IF(E63="","",IF(②選手情報入力!L72="","",IF(K63=1,VLOOKUP(②選手情報入力!L72,種目情報!$A$5:$C$135,3,FALSE),VLOOKUP(②選手情報入力!L72,種目情報!$E$5:$G$135,3,FALSE))))</f>
        <v/>
      </c>
      <c r="U63" t="str">
        <f>IF(E63="","",IF(②選手情報入力!O72="","",IF(K63=1,VLOOKUP(②選手情報入力!O72,種目情報!$A$5:$B$151,2,FALSE),VLOOKUP(②選手情報入力!O72,種目情報!$E$5:$F$135,2,FALSE))))</f>
        <v/>
      </c>
      <c r="V63" t="str">
        <f>IF(E63="","",IF(②選手情報入力!P72="","",②選手情報入力!P72))</f>
        <v/>
      </c>
      <c r="W63" s="29" t="str">
        <f>IF(E63="","",IF(②選手情報入力!N72="","",1))</f>
        <v/>
      </c>
      <c r="X63" t="str">
        <f>IF(E63="","",IF(②選手情報入力!O72="","",IF(K63=1,VLOOKUP(②選手情報入力!O72,種目情報!$A$5:$C$135,3,FALSE),VLOOKUP(②選手情報入力!O72,種目情報!$E$5:$G$135,3,FALSE))))</f>
        <v/>
      </c>
      <c r="Y63" t="str">
        <f>IF(E63="","",IF(②選手情報入力!R72="","",IF(K63=1,VLOOKUP(②選手情報入力!R72,種目情報!$A$5:$B$151,2,FALSE),VLOOKUP(②選手情報入力!R72,種目情報!$E$5:$F$135,2,FALSE))))</f>
        <v/>
      </c>
      <c r="Z63" t="str">
        <f>IF(E63="","",IF(②選手情報入力!S72="","",②選手情報入力!S72))</f>
        <v/>
      </c>
      <c r="AA63" s="29" t="str">
        <f>IF(E63="","",IF(②選手情報入力!Q72="","",1))</f>
        <v/>
      </c>
      <c r="AB63" t="str">
        <f>IF(E63="","",IF(②選手情報入力!R72="","",IF(K63=1,VLOOKUP(②選手情報入力!R72,種目情報!$A$5:$C$135,3,FALSE),VLOOKUP(②選手情報入力!R72,種目情報!$E$5:$G$135,3,FALSE))))</f>
        <v/>
      </c>
      <c r="AC63" t="str">
        <f>IF(E63="","",IF(②選手情報入力!T72="","",IF(K63=1,種目情報!$J$4,種目情報!$J$6)))</f>
        <v/>
      </c>
      <c r="AD63" t="str">
        <f>IF(E63="","",IF(②選手情報入力!T72="","",IF(K63=1,IF(②選手情報入力!$U$7="","",②選手情報入力!$U$7),IF(②選手情報入力!$U$8="","",②選手情報入力!$U$8))))</f>
        <v/>
      </c>
      <c r="AE63" t="str">
        <f>IF(E63="","",IF(②選手情報入力!T72="","",IF(K63=1,IF(②選手情報入力!$T$7="",0,1),IF(②選手情報入力!$T$8="",0,1))))</f>
        <v/>
      </c>
      <c r="AF63" t="str">
        <f>IF(E63="","",IF(②選手情報入力!T72="","",2))</f>
        <v/>
      </c>
      <c r="AG63" t="str">
        <f>IF(E63="","",IF(②選手情報入力!V72="","",IF(K63=1,種目情報!$J$5,種目情報!$J$7)))</f>
        <v/>
      </c>
      <c r="AH63" t="str">
        <f>IF(E63="","",IF(②選手情報入力!V72="","",IF(K63=1,IF(②選手情報入力!$W$7="","",②選手情報入力!$W$7),IF(②選手情報入力!$W$8="","",②選手情報入力!$W$8))))</f>
        <v/>
      </c>
      <c r="AI63" t="str">
        <f>IF(E63="","",IF(②選手情報入力!V72="","",IF(K63=1,IF(②選手情報入力!$V$7="",0,1),IF(②選手情報入力!$V$8="",0,1))))</f>
        <v/>
      </c>
      <c r="AJ63" t="str">
        <f>IF(E63="","",IF(②選手情報入力!V72="","",2))</f>
        <v/>
      </c>
      <c r="AM63" t="str">
        <f>IF(②選手情報入力!F72="","",ASC(②選手情報入力!F72))</f>
        <v/>
      </c>
      <c r="AN63" t="str">
        <f>IF(②選手情報入力!F72="","",ASC(②選手情報入力!G72))</f>
        <v/>
      </c>
    </row>
    <row r="64" spans="1:40">
      <c r="A64" t="str">
        <f t="shared" si="0"/>
        <v/>
      </c>
      <c r="B64" t="str">
        <f>IF(E64="","",①団体情報入力!$C$5)</f>
        <v/>
      </c>
      <c r="D64" t="str">
        <f>IF(E64="","",IF(①団体情報入力!C69="","",①団体情報入力!C69))</f>
        <v/>
      </c>
      <c r="E64" t="str">
        <f>IF(②選手情報入力!C73="","",②選手情報入力!C73)</f>
        <v/>
      </c>
      <c r="F64" t="str">
        <f>IF(E64="","",②選手情報入力!D73)</f>
        <v/>
      </c>
      <c r="G64" t="str">
        <f>IF(E64="","",ASC(②選手情報入力!E73))</f>
        <v/>
      </c>
      <c r="H64" t="str">
        <f t="shared" si="1"/>
        <v/>
      </c>
      <c r="I64" t="str">
        <f t="shared" si="2"/>
        <v/>
      </c>
      <c r="J64" t="str">
        <f>IF(E64="","",IF(②選手情報入力!H73="","JPN",LEFT(②選手情報入力!H73,3)))</f>
        <v/>
      </c>
      <c r="K64" t="str">
        <f>IF(E64="","",IF(②選手情報入力!I73="男",1,2))</f>
        <v/>
      </c>
      <c r="L64" t="str">
        <f>IF(E64="","",IF(②選手情報入力!J73="","",②選手情報入力!J73))</f>
        <v/>
      </c>
      <c r="M64" t="str">
        <f>IF(E64="","",LEFT(②選手情報入力!K73,4))</f>
        <v/>
      </c>
      <c r="N64" t="str">
        <f>IF(E64="","",RIGHT(②選手情報入力!K73,4))</f>
        <v/>
      </c>
      <c r="O64" t="str">
        <f t="shared" si="3"/>
        <v/>
      </c>
      <c r="Q64" t="str">
        <f>IF(E64="","",IF(②選手情報入力!L73="","",IF(K64=1,VLOOKUP(②選手情報入力!L73,種目情報!$A$5:$B$167,2,FALSE),VLOOKUP(②選手情報入力!L73,種目情報!$E$5:$F$142,2,FALSE))))</f>
        <v/>
      </c>
      <c r="R64" t="str">
        <f>IF(E64="","",IF(②選手情報入力!M73="","",②選手情報入力!M73))</f>
        <v/>
      </c>
      <c r="S64" s="29"/>
      <c r="T64" t="str">
        <f>IF(E64="","",IF(②選手情報入力!L73="","",IF(K64=1,VLOOKUP(②選手情報入力!L73,種目情報!$A$5:$C$135,3,FALSE),VLOOKUP(②選手情報入力!L73,種目情報!$E$5:$G$135,3,FALSE))))</f>
        <v/>
      </c>
      <c r="U64" t="str">
        <f>IF(E64="","",IF(②選手情報入力!O73="","",IF(K64=1,VLOOKUP(②選手情報入力!O73,種目情報!$A$5:$B$151,2,FALSE),VLOOKUP(②選手情報入力!O73,種目情報!$E$5:$F$135,2,FALSE))))</f>
        <v/>
      </c>
      <c r="V64" t="str">
        <f>IF(E64="","",IF(②選手情報入力!P73="","",②選手情報入力!P73))</f>
        <v/>
      </c>
      <c r="W64" s="29" t="str">
        <f>IF(E64="","",IF(②選手情報入力!N73="","",1))</f>
        <v/>
      </c>
      <c r="X64" t="str">
        <f>IF(E64="","",IF(②選手情報入力!O73="","",IF(K64=1,VLOOKUP(②選手情報入力!O73,種目情報!$A$5:$C$135,3,FALSE),VLOOKUP(②選手情報入力!O73,種目情報!$E$5:$G$135,3,FALSE))))</f>
        <v/>
      </c>
      <c r="Y64" t="str">
        <f>IF(E64="","",IF(②選手情報入力!R73="","",IF(K64=1,VLOOKUP(②選手情報入力!R73,種目情報!$A$5:$B$151,2,FALSE),VLOOKUP(②選手情報入力!R73,種目情報!$E$5:$F$135,2,FALSE))))</f>
        <v/>
      </c>
      <c r="Z64" t="str">
        <f>IF(E64="","",IF(②選手情報入力!S73="","",②選手情報入力!S73))</f>
        <v/>
      </c>
      <c r="AA64" s="29" t="str">
        <f>IF(E64="","",IF(②選手情報入力!Q73="","",1))</f>
        <v/>
      </c>
      <c r="AB64" t="str">
        <f>IF(E64="","",IF(②選手情報入力!R73="","",IF(K64=1,VLOOKUP(②選手情報入力!R73,種目情報!$A$5:$C$135,3,FALSE),VLOOKUP(②選手情報入力!R73,種目情報!$E$5:$G$135,3,FALSE))))</f>
        <v/>
      </c>
      <c r="AC64" t="str">
        <f>IF(E64="","",IF(②選手情報入力!T73="","",IF(K64=1,種目情報!$J$4,種目情報!$J$6)))</f>
        <v/>
      </c>
      <c r="AD64" t="str">
        <f>IF(E64="","",IF(②選手情報入力!T73="","",IF(K64=1,IF(②選手情報入力!$U$7="","",②選手情報入力!$U$7),IF(②選手情報入力!$U$8="","",②選手情報入力!$U$8))))</f>
        <v/>
      </c>
      <c r="AE64" t="str">
        <f>IF(E64="","",IF(②選手情報入力!T73="","",IF(K64=1,IF(②選手情報入力!$T$7="",0,1),IF(②選手情報入力!$T$8="",0,1))))</f>
        <v/>
      </c>
      <c r="AF64" t="str">
        <f>IF(E64="","",IF(②選手情報入力!T73="","",2))</f>
        <v/>
      </c>
      <c r="AG64" t="str">
        <f>IF(E64="","",IF(②選手情報入力!V73="","",IF(K64=1,種目情報!$J$5,種目情報!$J$7)))</f>
        <v/>
      </c>
      <c r="AH64" t="str">
        <f>IF(E64="","",IF(②選手情報入力!V73="","",IF(K64=1,IF(②選手情報入力!$W$7="","",②選手情報入力!$W$7),IF(②選手情報入力!$W$8="","",②選手情報入力!$W$8))))</f>
        <v/>
      </c>
      <c r="AI64" t="str">
        <f>IF(E64="","",IF(②選手情報入力!V73="","",IF(K64=1,IF(②選手情報入力!$V$7="",0,1),IF(②選手情報入力!$V$8="",0,1))))</f>
        <v/>
      </c>
      <c r="AJ64" t="str">
        <f>IF(E64="","",IF(②選手情報入力!V73="","",2))</f>
        <v/>
      </c>
      <c r="AM64" t="str">
        <f>IF(②選手情報入力!F73="","",ASC(②選手情報入力!F73))</f>
        <v/>
      </c>
      <c r="AN64" t="str">
        <f>IF(②選手情報入力!F73="","",ASC(②選手情報入力!G73))</f>
        <v/>
      </c>
    </row>
    <row r="65" spans="1:40">
      <c r="A65" t="str">
        <f t="shared" si="0"/>
        <v/>
      </c>
      <c r="B65" t="str">
        <f>IF(E65="","",①団体情報入力!$C$5)</f>
        <v/>
      </c>
      <c r="D65" t="str">
        <f>IF(E65="","",IF(①団体情報入力!C70="","",①団体情報入力!C70))</f>
        <v/>
      </c>
      <c r="E65" t="str">
        <f>IF(②選手情報入力!C74="","",②選手情報入力!C74)</f>
        <v/>
      </c>
      <c r="F65" t="str">
        <f>IF(E65="","",②選手情報入力!D74)</f>
        <v/>
      </c>
      <c r="G65" t="str">
        <f>IF(E65="","",ASC(②選手情報入力!E74))</f>
        <v/>
      </c>
      <c r="H65" t="str">
        <f t="shared" si="1"/>
        <v/>
      </c>
      <c r="I65" t="str">
        <f t="shared" si="2"/>
        <v/>
      </c>
      <c r="J65" t="str">
        <f>IF(E65="","",IF(②選手情報入力!H74="","JPN",LEFT(②選手情報入力!H74,3)))</f>
        <v/>
      </c>
      <c r="K65" t="str">
        <f>IF(E65="","",IF(②選手情報入力!I74="男",1,2))</f>
        <v/>
      </c>
      <c r="L65" t="str">
        <f>IF(E65="","",IF(②選手情報入力!J74="","",②選手情報入力!J74))</f>
        <v/>
      </c>
      <c r="M65" t="str">
        <f>IF(E65="","",LEFT(②選手情報入力!K74,4))</f>
        <v/>
      </c>
      <c r="N65" t="str">
        <f>IF(E65="","",RIGHT(②選手情報入力!K74,4))</f>
        <v/>
      </c>
      <c r="O65" t="str">
        <f t="shared" si="3"/>
        <v/>
      </c>
      <c r="Q65" t="str">
        <f>IF(E65="","",IF(②選手情報入力!L74="","",IF(K65=1,VLOOKUP(②選手情報入力!L74,種目情報!$A$5:$B$167,2,FALSE),VLOOKUP(②選手情報入力!L74,種目情報!$E$5:$F$142,2,FALSE))))</f>
        <v/>
      </c>
      <c r="R65" t="str">
        <f>IF(E65="","",IF(②選手情報入力!M74="","",②選手情報入力!M74))</f>
        <v/>
      </c>
      <c r="S65" s="29"/>
      <c r="T65" t="str">
        <f>IF(E65="","",IF(②選手情報入力!L74="","",IF(K65=1,VLOOKUP(②選手情報入力!L74,種目情報!$A$5:$C$135,3,FALSE),VLOOKUP(②選手情報入力!L74,種目情報!$E$5:$G$135,3,FALSE))))</f>
        <v/>
      </c>
      <c r="U65" t="str">
        <f>IF(E65="","",IF(②選手情報入力!O74="","",IF(K65=1,VLOOKUP(②選手情報入力!O74,種目情報!$A$5:$B$151,2,FALSE),VLOOKUP(②選手情報入力!O74,種目情報!$E$5:$F$135,2,FALSE))))</f>
        <v/>
      </c>
      <c r="V65" t="str">
        <f>IF(E65="","",IF(②選手情報入力!P74="","",②選手情報入力!P74))</f>
        <v/>
      </c>
      <c r="W65" s="29" t="str">
        <f>IF(E65="","",IF(②選手情報入力!N74="","",1))</f>
        <v/>
      </c>
      <c r="X65" t="str">
        <f>IF(E65="","",IF(②選手情報入力!O74="","",IF(K65=1,VLOOKUP(②選手情報入力!O74,種目情報!$A$5:$C$135,3,FALSE),VLOOKUP(②選手情報入力!O74,種目情報!$E$5:$G$135,3,FALSE))))</f>
        <v/>
      </c>
      <c r="Y65" t="str">
        <f>IF(E65="","",IF(②選手情報入力!R74="","",IF(K65=1,VLOOKUP(②選手情報入力!R74,種目情報!$A$5:$B$151,2,FALSE),VLOOKUP(②選手情報入力!R74,種目情報!$E$5:$F$135,2,FALSE))))</f>
        <v/>
      </c>
      <c r="Z65" t="str">
        <f>IF(E65="","",IF(②選手情報入力!S74="","",②選手情報入力!S74))</f>
        <v/>
      </c>
      <c r="AA65" s="29" t="str">
        <f>IF(E65="","",IF(②選手情報入力!Q74="","",1))</f>
        <v/>
      </c>
      <c r="AB65" t="str">
        <f>IF(E65="","",IF(②選手情報入力!R74="","",IF(K65=1,VLOOKUP(②選手情報入力!R74,種目情報!$A$5:$C$135,3,FALSE),VLOOKUP(②選手情報入力!R74,種目情報!$E$5:$G$135,3,FALSE))))</f>
        <v/>
      </c>
      <c r="AC65" t="str">
        <f>IF(E65="","",IF(②選手情報入力!T74="","",IF(K65=1,種目情報!$J$4,種目情報!$J$6)))</f>
        <v/>
      </c>
      <c r="AD65" t="str">
        <f>IF(E65="","",IF(②選手情報入力!T74="","",IF(K65=1,IF(②選手情報入力!$U$7="","",②選手情報入力!$U$7),IF(②選手情報入力!$U$8="","",②選手情報入力!$U$8))))</f>
        <v/>
      </c>
      <c r="AE65" t="str">
        <f>IF(E65="","",IF(②選手情報入力!T74="","",IF(K65=1,IF(②選手情報入力!$T$7="",0,1),IF(②選手情報入力!$T$8="",0,1))))</f>
        <v/>
      </c>
      <c r="AF65" t="str">
        <f>IF(E65="","",IF(②選手情報入力!T74="","",2))</f>
        <v/>
      </c>
      <c r="AG65" t="str">
        <f>IF(E65="","",IF(②選手情報入力!V74="","",IF(K65=1,種目情報!$J$5,種目情報!$J$7)))</f>
        <v/>
      </c>
      <c r="AH65" t="str">
        <f>IF(E65="","",IF(②選手情報入力!V74="","",IF(K65=1,IF(②選手情報入力!$W$7="","",②選手情報入力!$W$7),IF(②選手情報入力!$W$8="","",②選手情報入力!$W$8))))</f>
        <v/>
      </c>
      <c r="AI65" t="str">
        <f>IF(E65="","",IF(②選手情報入力!V74="","",IF(K65=1,IF(②選手情報入力!$V$7="",0,1),IF(②選手情報入力!$V$8="",0,1))))</f>
        <v/>
      </c>
      <c r="AJ65" t="str">
        <f>IF(E65="","",IF(②選手情報入力!V74="","",2))</f>
        <v/>
      </c>
      <c r="AM65" t="str">
        <f>IF(②選手情報入力!F74="","",ASC(②選手情報入力!F74))</f>
        <v/>
      </c>
      <c r="AN65" t="str">
        <f>IF(②選手情報入力!F74="","",ASC(②選手情報入力!G74))</f>
        <v/>
      </c>
    </row>
    <row r="66" spans="1:40">
      <c r="A66" t="str">
        <f t="shared" si="0"/>
        <v/>
      </c>
      <c r="B66" t="str">
        <f>IF(E66="","",①団体情報入力!$C$5)</f>
        <v/>
      </c>
      <c r="D66" t="str">
        <f>IF(E66="","",IF(①団体情報入力!C71="","",①団体情報入力!C71))</f>
        <v/>
      </c>
      <c r="E66" t="str">
        <f>IF(②選手情報入力!C75="","",②選手情報入力!C75)</f>
        <v/>
      </c>
      <c r="F66" t="str">
        <f>IF(E66="","",②選手情報入力!D75)</f>
        <v/>
      </c>
      <c r="G66" t="str">
        <f>IF(E66="","",ASC(②選手情報入力!E75))</f>
        <v/>
      </c>
      <c r="H66" t="str">
        <f t="shared" si="1"/>
        <v/>
      </c>
      <c r="I66" t="str">
        <f t="shared" si="2"/>
        <v/>
      </c>
      <c r="J66" t="str">
        <f>IF(E66="","",IF(②選手情報入力!H75="","JPN",LEFT(②選手情報入力!H75,3)))</f>
        <v/>
      </c>
      <c r="K66" t="str">
        <f>IF(E66="","",IF(②選手情報入力!I75="男",1,2))</f>
        <v/>
      </c>
      <c r="L66" t="str">
        <f>IF(E66="","",IF(②選手情報入力!J75="","",②選手情報入力!J75))</f>
        <v/>
      </c>
      <c r="M66" t="str">
        <f>IF(E66="","",LEFT(②選手情報入力!K75,4))</f>
        <v/>
      </c>
      <c r="N66" t="str">
        <f>IF(E66="","",RIGHT(②選手情報入力!K75,4))</f>
        <v/>
      </c>
      <c r="O66" t="str">
        <f t="shared" si="3"/>
        <v/>
      </c>
      <c r="Q66" t="str">
        <f>IF(E66="","",IF(②選手情報入力!L75="","",IF(K66=1,VLOOKUP(②選手情報入力!L75,種目情報!$A$5:$B$167,2,FALSE),VLOOKUP(②選手情報入力!L75,種目情報!$E$5:$F$142,2,FALSE))))</f>
        <v/>
      </c>
      <c r="R66" t="str">
        <f>IF(E66="","",IF(②選手情報入力!M75="","",②選手情報入力!M75))</f>
        <v/>
      </c>
      <c r="S66" s="29"/>
      <c r="T66" t="str">
        <f>IF(E66="","",IF(②選手情報入力!L75="","",IF(K66=1,VLOOKUP(②選手情報入力!L75,種目情報!$A$5:$C$135,3,FALSE),VLOOKUP(②選手情報入力!L75,種目情報!$E$5:$G$135,3,FALSE))))</f>
        <v/>
      </c>
      <c r="U66" t="str">
        <f>IF(E66="","",IF(②選手情報入力!O75="","",IF(K66=1,VLOOKUP(②選手情報入力!O75,種目情報!$A$5:$B$151,2,FALSE),VLOOKUP(②選手情報入力!O75,種目情報!$E$5:$F$135,2,FALSE))))</f>
        <v/>
      </c>
      <c r="V66" t="str">
        <f>IF(E66="","",IF(②選手情報入力!P75="","",②選手情報入力!P75))</f>
        <v/>
      </c>
      <c r="W66" s="29" t="str">
        <f>IF(E66="","",IF(②選手情報入力!N75="","",1))</f>
        <v/>
      </c>
      <c r="X66" t="str">
        <f>IF(E66="","",IF(②選手情報入力!O75="","",IF(K66=1,VLOOKUP(②選手情報入力!O75,種目情報!$A$5:$C$135,3,FALSE),VLOOKUP(②選手情報入力!O75,種目情報!$E$5:$G$135,3,FALSE))))</f>
        <v/>
      </c>
      <c r="Y66" t="str">
        <f>IF(E66="","",IF(②選手情報入力!R75="","",IF(K66=1,VLOOKUP(②選手情報入力!R75,種目情報!$A$5:$B$151,2,FALSE),VLOOKUP(②選手情報入力!R75,種目情報!$E$5:$F$135,2,FALSE))))</f>
        <v/>
      </c>
      <c r="Z66" t="str">
        <f>IF(E66="","",IF(②選手情報入力!S75="","",②選手情報入力!S75))</f>
        <v/>
      </c>
      <c r="AA66" s="29" t="str">
        <f>IF(E66="","",IF(②選手情報入力!Q75="","",1))</f>
        <v/>
      </c>
      <c r="AB66" t="str">
        <f>IF(E66="","",IF(②選手情報入力!R75="","",IF(K66=1,VLOOKUP(②選手情報入力!R75,種目情報!$A$5:$C$135,3,FALSE),VLOOKUP(②選手情報入力!R75,種目情報!$E$5:$G$135,3,FALSE))))</f>
        <v/>
      </c>
      <c r="AC66" t="str">
        <f>IF(E66="","",IF(②選手情報入力!T75="","",IF(K66=1,種目情報!$J$4,種目情報!$J$6)))</f>
        <v/>
      </c>
      <c r="AD66" t="str">
        <f>IF(E66="","",IF(②選手情報入力!T75="","",IF(K66=1,IF(②選手情報入力!$U$7="","",②選手情報入力!$U$7),IF(②選手情報入力!$U$8="","",②選手情報入力!$U$8))))</f>
        <v/>
      </c>
      <c r="AE66" t="str">
        <f>IF(E66="","",IF(②選手情報入力!T75="","",IF(K66=1,IF(②選手情報入力!$T$7="",0,1),IF(②選手情報入力!$T$8="",0,1))))</f>
        <v/>
      </c>
      <c r="AF66" t="str">
        <f>IF(E66="","",IF(②選手情報入力!T75="","",2))</f>
        <v/>
      </c>
      <c r="AG66" t="str">
        <f>IF(E66="","",IF(②選手情報入力!V75="","",IF(K66=1,種目情報!$J$5,種目情報!$J$7)))</f>
        <v/>
      </c>
      <c r="AH66" t="str">
        <f>IF(E66="","",IF(②選手情報入力!V75="","",IF(K66=1,IF(②選手情報入力!$W$7="","",②選手情報入力!$W$7),IF(②選手情報入力!$W$8="","",②選手情報入力!$W$8))))</f>
        <v/>
      </c>
      <c r="AI66" t="str">
        <f>IF(E66="","",IF(②選手情報入力!V75="","",IF(K66=1,IF(②選手情報入力!$V$7="",0,1),IF(②選手情報入力!$V$8="",0,1))))</f>
        <v/>
      </c>
      <c r="AJ66" t="str">
        <f>IF(E66="","",IF(②選手情報入力!V75="","",2))</f>
        <v/>
      </c>
      <c r="AM66" t="str">
        <f>IF(②選手情報入力!F75="","",ASC(②選手情報入力!F75))</f>
        <v/>
      </c>
      <c r="AN66" t="str">
        <f>IF(②選手情報入力!F75="","",ASC(②選手情報入力!G75))</f>
        <v/>
      </c>
    </row>
    <row r="67" spans="1:40">
      <c r="A67" t="str">
        <f t="shared" ref="A67:A91" si="4">IF(E67="","",B67+10000000+E67)</f>
        <v/>
      </c>
      <c r="B67" t="str">
        <f>IF(E67="","",①団体情報入力!$C$5)</f>
        <v/>
      </c>
      <c r="D67" t="str">
        <f>IF(E67="","",IF(①団体情報入力!C72="","",①団体情報入力!C72))</f>
        <v/>
      </c>
      <c r="E67" t="str">
        <f>IF(②選手情報入力!C76="","",②選手情報入力!C76)</f>
        <v/>
      </c>
      <c r="F67" t="str">
        <f>IF(E67="","",②選手情報入力!D76)</f>
        <v/>
      </c>
      <c r="G67" t="str">
        <f>IF(E67="","",ASC(②選手情報入力!E76))</f>
        <v/>
      </c>
      <c r="H67" t="str">
        <f t="shared" ref="H67:H91" si="5">IF(E67="","",F67)</f>
        <v/>
      </c>
      <c r="I67" t="str">
        <f t="shared" ref="I67:I91" si="6">IF(E67="","",AM67&amp;"　"&amp;AN67)</f>
        <v/>
      </c>
      <c r="J67" t="str">
        <f>IF(E67="","",IF(②選手情報入力!H76="","JPN",LEFT(②選手情報入力!H76,3)))</f>
        <v/>
      </c>
      <c r="K67" t="str">
        <f>IF(E67="","",IF(②選手情報入力!I76="男",1,2))</f>
        <v/>
      </c>
      <c r="L67" t="str">
        <f>IF(E67="","",IF(②選手情報入力!J76="","",②選手情報入力!J76))</f>
        <v/>
      </c>
      <c r="M67" t="str">
        <f>IF(E67="","",LEFT(②選手情報入力!K76,4))</f>
        <v/>
      </c>
      <c r="N67" t="str">
        <f>IF(E67="","",RIGHT(②選手情報入力!K76,4))</f>
        <v/>
      </c>
      <c r="O67" t="str">
        <f t="shared" ref="O67:O91" si="7">IF(E67="","","愛知")</f>
        <v/>
      </c>
      <c r="Q67" t="str">
        <f>IF(E67="","",IF(②選手情報入力!L76="","",IF(K67=1,VLOOKUP(②選手情報入力!L76,種目情報!$A$5:$B$167,2,FALSE),VLOOKUP(②選手情報入力!L76,種目情報!$E$5:$F$142,2,FALSE))))</f>
        <v/>
      </c>
      <c r="R67" t="str">
        <f>IF(E67="","",IF(②選手情報入力!M76="","",②選手情報入力!M76))</f>
        <v/>
      </c>
      <c r="S67" s="29"/>
      <c r="T67" t="str">
        <f>IF(E67="","",IF(②選手情報入力!L76="","",IF(K67=1,VLOOKUP(②選手情報入力!L76,種目情報!$A$5:$C$135,3,FALSE),VLOOKUP(②選手情報入力!L76,種目情報!$E$5:$G$135,3,FALSE))))</f>
        <v/>
      </c>
      <c r="U67" t="str">
        <f>IF(E67="","",IF(②選手情報入力!O76="","",IF(K67=1,VLOOKUP(②選手情報入力!O76,種目情報!$A$5:$B$151,2,FALSE),VLOOKUP(②選手情報入力!O76,種目情報!$E$5:$F$135,2,FALSE))))</f>
        <v/>
      </c>
      <c r="V67" t="str">
        <f>IF(E67="","",IF(②選手情報入力!P76="","",②選手情報入力!P76))</f>
        <v/>
      </c>
      <c r="W67" s="29" t="str">
        <f>IF(E67="","",IF(②選手情報入力!N76="","",1))</f>
        <v/>
      </c>
      <c r="X67" t="str">
        <f>IF(E67="","",IF(②選手情報入力!O76="","",IF(K67=1,VLOOKUP(②選手情報入力!O76,種目情報!$A$5:$C$135,3,FALSE),VLOOKUP(②選手情報入力!O76,種目情報!$E$5:$G$135,3,FALSE))))</f>
        <v/>
      </c>
      <c r="Y67" t="str">
        <f>IF(E67="","",IF(②選手情報入力!R76="","",IF(K67=1,VLOOKUP(②選手情報入力!R76,種目情報!$A$5:$B$151,2,FALSE),VLOOKUP(②選手情報入力!R76,種目情報!$E$5:$F$135,2,FALSE))))</f>
        <v/>
      </c>
      <c r="Z67" t="str">
        <f>IF(E67="","",IF(②選手情報入力!S76="","",②選手情報入力!S76))</f>
        <v/>
      </c>
      <c r="AA67" s="29" t="str">
        <f>IF(E67="","",IF(②選手情報入力!Q76="","",1))</f>
        <v/>
      </c>
      <c r="AB67" t="str">
        <f>IF(E67="","",IF(②選手情報入力!R76="","",IF(K67=1,VLOOKUP(②選手情報入力!R76,種目情報!$A$5:$C$135,3,FALSE),VLOOKUP(②選手情報入力!R76,種目情報!$E$5:$G$135,3,FALSE))))</f>
        <v/>
      </c>
      <c r="AC67" t="str">
        <f>IF(E67="","",IF(②選手情報入力!T76="","",IF(K67=1,種目情報!$J$4,種目情報!$J$6)))</f>
        <v/>
      </c>
      <c r="AD67" t="str">
        <f>IF(E67="","",IF(②選手情報入力!T76="","",IF(K67=1,IF(②選手情報入力!$U$7="","",②選手情報入力!$U$7),IF(②選手情報入力!$U$8="","",②選手情報入力!$U$8))))</f>
        <v/>
      </c>
      <c r="AE67" t="str">
        <f>IF(E67="","",IF(②選手情報入力!T76="","",IF(K67=1,IF(②選手情報入力!$T$7="",0,1),IF(②選手情報入力!$T$8="",0,1))))</f>
        <v/>
      </c>
      <c r="AF67" t="str">
        <f>IF(E67="","",IF(②選手情報入力!T76="","",2))</f>
        <v/>
      </c>
      <c r="AG67" t="str">
        <f>IF(E67="","",IF(②選手情報入力!V76="","",IF(K67=1,種目情報!$J$5,種目情報!$J$7)))</f>
        <v/>
      </c>
      <c r="AH67" t="str">
        <f>IF(E67="","",IF(②選手情報入力!V76="","",IF(K67=1,IF(②選手情報入力!$W$7="","",②選手情報入力!$W$7),IF(②選手情報入力!$W$8="","",②選手情報入力!$W$8))))</f>
        <v/>
      </c>
      <c r="AI67" t="str">
        <f>IF(E67="","",IF(②選手情報入力!V76="","",IF(K67=1,IF(②選手情報入力!$V$7="",0,1),IF(②選手情報入力!$V$8="",0,1))))</f>
        <v/>
      </c>
      <c r="AJ67" t="str">
        <f>IF(E67="","",IF(②選手情報入力!V76="","",2))</f>
        <v/>
      </c>
      <c r="AM67" t="str">
        <f>IF(②選手情報入力!F76="","",ASC(②選手情報入力!F76))</f>
        <v/>
      </c>
      <c r="AN67" t="str">
        <f>IF(②選手情報入力!F76="","",ASC(②選手情報入力!G76))</f>
        <v/>
      </c>
    </row>
    <row r="68" spans="1:40">
      <c r="A68" t="str">
        <f t="shared" si="4"/>
        <v/>
      </c>
      <c r="B68" t="str">
        <f>IF(E68="","",①団体情報入力!$C$5)</f>
        <v/>
      </c>
      <c r="D68" t="str">
        <f>IF(E68="","",IF(①団体情報入力!C73="","",①団体情報入力!C73))</f>
        <v/>
      </c>
      <c r="E68" t="str">
        <f>IF(②選手情報入力!C77="","",②選手情報入力!C77)</f>
        <v/>
      </c>
      <c r="F68" t="str">
        <f>IF(E68="","",②選手情報入力!D77)</f>
        <v/>
      </c>
      <c r="G68" t="str">
        <f>IF(E68="","",ASC(②選手情報入力!E77))</f>
        <v/>
      </c>
      <c r="H68" t="str">
        <f t="shared" si="5"/>
        <v/>
      </c>
      <c r="I68" t="str">
        <f t="shared" si="6"/>
        <v/>
      </c>
      <c r="J68" t="str">
        <f>IF(E68="","",IF(②選手情報入力!H77="","JPN",LEFT(②選手情報入力!H77,3)))</f>
        <v/>
      </c>
      <c r="K68" t="str">
        <f>IF(E68="","",IF(②選手情報入力!I77="男",1,2))</f>
        <v/>
      </c>
      <c r="L68" t="str">
        <f>IF(E68="","",IF(②選手情報入力!J77="","",②選手情報入力!J77))</f>
        <v/>
      </c>
      <c r="M68" t="str">
        <f>IF(E68="","",LEFT(②選手情報入力!K77,4))</f>
        <v/>
      </c>
      <c r="N68" t="str">
        <f>IF(E68="","",RIGHT(②選手情報入力!K77,4))</f>
        <v/>
      </c>
      <c r="O68" t="str">
        <f t="shared" si="7"/>
        <v/>
      </c>
      <c r="Q68" t="str">
        <f>IF(E68="","",IF(②選手情報入力!L77="","",IF(K68=1,VLOOKUP(②選手情報入力!L77,種目情報!$A$5:$B$167,2,FALSE),VLOOKUP(②選手情報入力!L77,種目情報!$E$5:$F$142,2,FALSE))))</f>
        <v/>
      </c>
      <c r="R68" t="str">
        <f>IF(E68="","",IF(②選手情報入力!M77="","",②選手情報入力!M77))</f>
        <v/>
      </c>
      <c r="S68" s="29"/>
      <c r="T68" t="str">
        <f>IF(E68="","",IF(②選手情報入力!L77="","",IF(K68=1,VLOOKUP(②選手情報入力!L77,種目情報!$A$5:$C$135,3,FALSE),VLOOKUP(②選手情報入力!L77,種目情報!$E$5:$G$135,3,FALSE))))</f>
        <v/>
      </c>
      <c r="U68" t="str">
        <f>IF(E68="","",IF(②選手情報入力!O77="","",IF(K68=1,VLOOKUP(②選手情報入力!O77,種目情報!$A$5:$B$151,2,FALSE),VLOOKUP(②選手情報入力!O77,種目情報!$E$5:$F$135,2,FALSE))))</f>
        <v/>
      </c>
      <c r="V68" t="str">
        <f>IF(E68="","",IF(②選手情報入力!P77="","",②選手情報入力!P77))</f>
        <v/>
      </c>
      <c r="W68" s="29" t="str">
        <f>IF(E68="","",IF(②選手情報入力!N77="","",1))</f>
        <v/>
      </c>
      <c r="X68" t="str">
        <f>IF(E68="","",IF(②選手情報入力!O77="","",IF(K68=1,VLOOKUP(②選手情報入力!O77,種目情報!$A$5:$C$135,3,FALSE),VLOOKUP(②選手情報入力!O77,種目情報!$E$5:$G$135,3,FALSE))))</f>
        <v/>
      </c>
      <c r="Y68" t="str">
        <f>IF(E68="","",IF(②選手情報入力!R77="","",IF(K68=1,VLOOKUP(②選手情報入力!R77,種目情報!$A$5:$B$151,2,FALSE),VLOOKUP(②選手情報入力!R77,種目情報!$E$5:$F$135,2,FALSE))))</f>
        <v/>
      </c>
      <c r="Z68" t="str">
        <f>IF(E68="","",IF(②選手情報入力!S77="","",②選手情報入力!S77))</f>
        <v/>
      </c>
      <c r="AA68" s="29" t="str">
        <f>IF(E68="","",IF(②選手情報入力!Q77="","",1))</f>
        <v/>
      </c>
      <c r="AB68" t="str">
        <f>IF(E68="","",IF(②選手情報入力!R77="","",IF(K68=1,VLOOKUP(②選手情報入力!R77,種目情報!$A$5:$C$135,3,FALSE),VLOOKUP(②選手情報入力!R77,種目情報!$E$5:$G$135,3,FALSE))))</f>
        <v/>
      </c>
      <c r="AC68" t="str">
        <f>IF(E68="","",IF(②選手情報入力!T77="","",IF(K68=1,種目情報!$J$4,種目情報!$J$6)))</f>
        <v/>
      </c>
      <c r="AD68" t="str">
        <f>IF(E68="","",IF(②選手情報入力!T77="","",IF(K68=1,IF(②選手情報入力!$U$7="","",②選手情報入力!$U$7),IF(②選手情報入力!$U$8="","",②選手情報入力!$U$8))))</f>
        <v/>
      </c>
      <c r="AE68" t="str">
        <f>IF(E68="","",IF(②選手情報入力!T77="","",IF(K68=1,IF(②選手情報入力!$T$7="",0,1),IF(②選手情報入力!$T$8="",0,1))))</f>
        <v/>
      </c>
      <c r="AF68" t="str">
        <f>IF(E68="","",IF(②選手情報入力!T77="","",2))</f>
        <v/>
      </c>
      <c r="AG68" t="str">
        <f>IF(E68="","",IF(②選手情報入力!V77="","",IF(K68=1,種目情報!$J$5,種目情報!$J$7)))</f>
        <v/>
      </c>
      <c r="AH68" t="str">
        <f>IF(E68="","",IF(②選手情報入力!V77="","",IF(K68=1,IF(②選手情報入力!$W$7="","",②選手情報入力!$W$7),IF(②選手情報入力!$W$8="","",②選手情報入力!$W$8))))</f>
        <v/>
      </c>
      <c r="AI68" t="str">
        <f>IF(E68="","",IF(②選手情報入力!V77="","",IF(K68=1,IF(②選手情報入力!$V$7="",0,1),IF(②選手情報入力!$V$8="",0,1))))</f>
        <v/>
      </c>
      <c r="AJ68" t="str">
        <f>IF(E68="","",IF(②選手情報入力!V77="","",2))</f>
        <v/>
      </c>
      <c r="AM68" t="str">
        <f>IF(②選手情報入力!F77="","",ASC(②選手情報入力!F77))</f>
        <v/>
      </c>
      <c r="AN68" t="str">
        <f>IF(②選手情報入力!F77="","",ASC(②選手情報入力!G77))</f>
        <v/>
      </c>
    </row>
    <row r="69" spans="1:40">
      <c r="A69" t="str">
        <f t="shared" si="4"/>
        <v/>
      </c>
      <c r="B69" t="str">
        <f>IF(E69="","",①団体情報入力!$C$5)</f>
        <v/>
      </c>
      <c r="D69" t="str">
        <f>IF(E69="","",IF(①団体情報入力!C74="","",①団体情報入力!C74))</f>
        <v/>
      </c>
      <c r="E69" t="str">
        <f>IF(②選手情報入力!C78="","",②選手情報入力!C78)</f>
        <v/>
      </c>
      <c r="F69" t="str">
        <f>IF(E69="","",②選手情報入力!D78)</f>
        <v/>
      </c>
      <c r="G69" t="str">
        <f>IF(E69="","",ASC(②選手情報入力!E78))</f>
        <v/>
      </c>
      <c r="H69" t="str">
        <f t="shared" si="5"/>
        <v/>
      </c>
      <c r="I69" t="str">
        <f t="shared" si="6"/>
        <v/>
      </c>
      <c r="J69" t="str">
        <f>IF(E69="","",IF(②選手情報入力!H78="","JPN",LEFT(②選手情報入力!H78,3)))</f>
        <v/>
      </c>
      <c r="K69" t="str">
        <f>IF(E69="","",IF(②選手情報入力!I78="男",1,2))</f>
        <v/>
      </c>
      <c r="L69" t="str">
        <f>IF(E69="","",IF(②選手情報入力!J78="","",②選手情報入力!J78))</f>
        <v/>
      </c>
      <c r="M69" t="str">
        <f>IF(E69="","",LEFT(②選手情報入力!K78,4))</f>
        <v/>
      </c>
      <c r="N69" t="str">
        <f>IF(E69="","",RIGHT(②選手情報入力!K78,4))</f>
        <v/>
      </c>
      <c r="O69" t="str">
        <f t="shared" si="7"/>
        <v/>
      </c>
      <c r="Q69" t="str">
        <f>IF(E69="","",IF(②選手情報入力!L78="","",IF(K69=1,VLOOKUP(②選手情報入力!L78,種目情報!$A$5:$B$167,2,FALSE),VLOOKUP(②選手情報入力!L78,種目情報!$E$5:$F$142,2,FALSE))))</f>
        <v/>
      </c>
      <c r="R69" t="str">
        <f>IF(E69="","",IF(②選手情報入力!M78="","",②選手情報入力!M78))</f>
        <v/>
      </c>
      <c r="S69" s="29"/>
      <c r="T69" t="str">
        <f>IF(E69="","",IF(②選手情報入力!L78="","",IF(K69=1,VLOOKUP(②選手情報入力!L78,種目情報!$A$5:$C$135,3,FALSE),VLOOKUP(②選手情報入力!L78,種目情報!$E$5:$G$135,3,FALSE))))</f>
        <v/>
      </c>
      <c r="U69" t="str">
        <f>IF(E69="","",IF(②選手情報入力!O78="","",IF(K69=1,VLOOKUP(②選手情報入力!O78,種目情報!$A$5:$B$151,2,FALSE),VLOOKUP(②選手情報入力!O78,種目情報!$E$5:$F$135,2,FALSE))))</f>
        <v/>
      </c>
      <c r="V69" t="str">
        <f>IF(E69="","",IF(②選手情報入力!P78="","",②選手情報入力!P78))</f>
        <v/>
      </c>
      <c r="W69" s="29" t="str">
        <f>IF(E69="","",IF(②選手情報入力!N78="","",1))</f>
        <v/>
      </c>
      <c r="X69" t="str">
        <f>IF(E69="","",IF(②選手情報入力!O78="","",IF(K69=1,VLOOKUP(②選手情報入力!O78,種目情報!$A$5:$C$135,3,FALSE),VLOOKUP(②選手情報入力!O78,種目情報!$E$5:$G$135,3,FALSE))))</f>
        <v/>
      </c>
      <c r="Y69" t="str">
        <f>IF(E69="","",IF(②選手情報入力!R78="","",IF(K69=1,VLOOKUP(②選手情報入力!R78,種目情報!$A$5:$B$151,2,FALSE),VLOOKUP(②選手情報入力!R78,種目情報!$E$5:$F$135,2,FALSE))))</f>
        <v/>
      </c>
      <c r="Z69" t="str">
        <f>IF(E69="","",IF(②選手情報入力!S78="","",②選手情報入力!S78))</f>
        <v/>
      </c>
      <c r="AA69" s="29" t="str">
        <f>IF(E69="","",IF(②選手情報入力!Q78="","",1))</f>
        <v/>
      </c>
      <c r="AB69" t="str">
        <f>IF(E69="","",IF(②選手情報入力!R78="","",IF(K69=1,VLOOKUP(②選手情報入力!R78,種目情報!$A$5:$C$135,3,FALSE),VLOOKUP(②選手情報入力!R78,種目情報!$E$5:$G$135,3,FALSE))))</f>
        <v/>
      </c>
      <c r="AC69" t="str">
        <f>IF(E69="","",IF(②選手情報入力!T78="","",IF(K69=1,種目情報!$J$4,種目情報!$J$6)))</f>
        <v/>
      </c>
      <c r="AD69" t="str">
        <f>IF(E69="","",IF(②選手情報入力!T78="","",IF(K69=1,IF(②選手情報入力!$U$7="","",②選手情報入力!$U$7),IF(②選手情報入力!$U$8="","",②選手情報入力!$U$8))))</f>
        <v/>
      </c>
      <c r="AE69" t="str">
        <f>IF(E69="","",IF(②選手情報入力!T78="","",IF(K69=1,IF(②選手情報入力!$T$7="",0,1),IF(②選手情報入力!$T$8="",0,1))))</f>
        <v/>
      </c>
      <c r="AF69" t="str">
        <f>IF(E69="","",IF(②選手情報入力!T78="","",2))</f>
        <v/>
      </c>
      <c r="AG69" t="str">
        <f>IF(E69="","",IF(②選手情報入力!V78="","",IF(K69=1,種目情報!$J$5,種目情報!$J$7)))</f>
        <v/>
      </c>
      <c r="AH69" t="str">
        <f>IF(E69="","",IF(②選手情報入力!V78="","",IF(K69=1,IF(②選手情報入力!$W$7="","",②選手情報入力!$W$7),IF(②選手情報入力!$W$8="","",②選手情報入力!$W$8))))</f>
        <v/>
      </c>
      <c r="AI69" t="str">
        <f>IF(E69="","",IF(②選手情報入力!V78="","",IF(K69=1,IF(②選手情報入力!$V$7="",0,1),IF(②選手情報入力!$V$8="",0,1))))</f>
        <v/>
      </c>
      <c r="AJ69" t="str">
        <f>IF(E69="","",IF(②選手情報入力!V78="","",2))</f>
        <v/>
      </c>
      <c r="AM69" t="str">
        <f>IF(②選手情報入力!F78="","",ASC(②選手情報入力!F78))</f>
        <v/>
      </c>
      <c r="AN69" t="str">
        <f>IF(②選手情報入力!F78="","",ASC(②選手情報入力!G78))</f>
        <v/>
      </c>
    </row>
    <row r="70" spans="1:40">
      <c r="A70" t="str">
        <f t="shared" si="4"/>
        <v/>
      </c>
      <c r="B70" t="str">
        <f>IF(E70="","",①団体情報入力!$C$5)</f>
        <v/>
      </c>
      <c r="D70" t="str">
        <f>IF(E70="","",IF(①団体情報入力!C75="","",①団体情報入力!C75))</f>
        <v/>
      </c>
      <c r="E70" t="str">
        <f>IF(②選手情報入力!C79="","",②選手情報入力!C79)</f>
        <v/>
      </c>
      <c r="F70" t="str">
        <f>IF(E70="","",②選手情報入力!D79)</f>
        <v/>
      </c>
      <c r="G70" t="str">
        <f>IF(E70="","",ASC(②選手情報入力!E79))</f>
        <v/>
      </c>
      <c r="H70" t="str">
        <f t="shared" si="5"/>
        <v/>
      </c>
      <c r="I70" t="str">
        <f t="shared" si="6"/>
        <v/>
      </c>
      <c r="J70" t="str">
        <f>IF(E70="","",IF(②選手情報入力!H79="","JPN",LEFT(②選手情報入力!H79,3)))</f>
        <v/>
      </c>
      <c r="K70" t="str">
        <f>IF(E70="","",IF(②選手情報入力!I79="男",1,2))</f>
        <v/>
      </c>
      <c r="L70" t="str">
        <f>IF(E70="","",IF(②選手情報入力!J79="","",②選手情報入力!J79))</f>
        <v/>
      </c>
      <c r="M70" t="str">
        <f>IF(E70="","",LEFT(②選手情報入力!K79,4))</f>
        <v/>
      </c>
      <c r="N70" t="str">
        <f>IF(E70="","",RIGHT(②選手情報入力!K79,4))</f>
        <v/>
      </c>
      <c r="O70" t="str">
        <f t="shared" si="7"/>
        <v/>
      </c>
      <c r="Q70" t="str">
        <f>IF(E70="","",IF(②選手情報入力!L79="","",IF(K70=1,VLOOKUP(②選手情報入力!L79,種目情報!$A$5:$B$167,2,FALSE),VLOOKUP(②選手情報入力!L79,種目情報!$E$5:$F$142,2,FALSE))))</f>
        <v/>
      </c>
      <c r="R70" t="str">
        <f>IF(E70="","",IF(②選手情報入力!M79="","",②選手情報入力!M79))</f>
        <v/>
      </c>
      <c r="S70" s="29"/>
      <c r="T70" t="str">
        <f>IF(E70="","",IF(②選手情報入力!L79="","",IF(K70=1,VLOOKUP(②選手情報入力!L79,種目情報!$A$5:$C$135,3,FALSE),VLOOKUP(②選手情報入力!L79,種目情報!$E$5:$G$135,3,FALSE))))</f>
        <v/>
      </c>
      <c r="U70" t="str">
        <f>IF(E70="","",IF(②選手情報入力!O79="","",IF(K70=1,VLOOKUP(②選手情報入力!O79,種目情報!$A$5:$B$151,2,FALSE),VLOOKUP(②選手情報入力!O79,種目情報!$E$5:$F$135,2,FALSE))))</f>
        <v/>
      </c>
      <c r="V70" t="str">
        <f>IF(E70="","",IF(②選手情報入力!P79="","",②選手情報入力!P79))</f>
        <v/>
      </c>
      <c r="W70" s="29" t="str">
        <f>IF(E70="","",IF(②選手情報入力!N79="","",1))</f>
        <v/>
      </c>
      <c r="X70" t="str">
        <f>IF(E70="","",IF(②選手情報入力!O79="","",IF(K70=1,VLOOKUP(②選手情報入力!O79,種目情報!$A$5:$C$135,3,FALSE),VLOOKUP(②選手情報入力!O79,種目情報!$E$5:$G$135,3,FALSE))))</f>
        <v/>
      </c>
      <c r="Y70" t="str">
        <f>IF(E70="","",IF(②選手情報入力!R79="","",IF(K70=1,VLOOKUP(②選手情報入力!R79,種目情報!$A$5:$B$151,2,FALSE),VLOOKUP(②選手情報入力!R79,種目情報!$E$5:$F$135,2,FALSE))))</f>
        <v/>
      </c>
      <c r="Z70" t="str">
        <f>IF(E70="","",IF(②選手情報入力!S79="","",②選手情報入力!S79))</f>
        <v/>
      </c>
      <c r="AA70" s="29" t="str">
        <f>IF(E70="","",IF(②選手情報入力!Q79="","",1))</f>
        <v/>
      </c>
      <c r="AB70" t="str">
        <f>IF(E70="","",IF(②選手情報入力!R79="","",IF(K70=1,VLOOKUP(②選手情報入力!R79,種目情報!$A$5:$C$135,3,FALSE),VLOOKUP(②選手情報入力!R79,種目情報!$E$5:$G$135,3,FALSE))))</f>
        <v/>
      </c>
      <c r="AC70" t="str">
        <f>IF(E70="","",IF(②選手情報入力!T79="","",IF(K70=1,種目情報!$J$4,種目情報!$J$6)))</f>
        <v/>
      </c>
      <c r="AD70" t="str">
        <f>IF(E70="","",IF(②選手情報入力!T79="","",IF(K70=1,IF(②選手情報入力!$U$7="","",②選手情報入力!$U$7),IF(②選手情報入力!$U$8="","",②選手情報入力!$U$8))))</f>
        <v/>
      </c>
      <c r="AE70" t="str">
        <f>IF(E70="","",IF(②選手情報入力!T79="","",IF(K70=1,IF(②選手情報入力!$T$7="",0,1),IF(②選手情報入力!$T$8="",0,1))))</f>
        <v/>
      </c>
      <c r="AF70" t="str">
        <f>IF(E70="","",IF(②選手情報入力!T79="","",2))</f>
        <v/>
      </c>
      <c r="AG70" t="str">
        <f>IF(E70="","",IF(②選手情報入力!V79="","",IF(K70=1,種目情報!$J$5,種目情報!$J$7)))</f>
        <v/>
      </c>
      <c r="AH70" t="str">
        <f>IF(E70="","",IF(②選手情報入力!V79="","",IF(K70=1,IF(②選手情報入力!$W$7="","",②選手情報入力!$W$7),IF(②選手情報入力!$W$8="","",②選手情報入力!$W$8))))</f>
        <v/>
      </c>
      <c r="AI70" t="str">
        <f>IF(E70="","",IF(②選手情報入力!V79="","",IF(K70=1,IF(②選手情報入力!$V$7="",0,1),IF(②選手情報入力!$V$8="",0,1))))</f>
        <v/>
      </c>
      <c r="AJ70" t="str">
        <f>IF(E70="","",IF(②選手情報入力!V79="","",2))</f>
        <v/>
      </c>
      <c r="AM70" t="str">
        <f>IF(②選手情報入力!F79="","",ASC(②選手情報入力!F79))</f>
        <v/>
      </c>
      <c r="AN70" t="str">
        <f>IF(②選手情報入力!F79="","",ASC(②選手情報入力!G79))</f>
        <v/>
      </c>
    </row>
    <row r="71" spans="1:40">
      <c r="A71" t="str">
        <f t="shared" si="4"/>
        <v/>
      </c>
      <c r="B71" t="str">
        <f>IF(E71="","",①団体情報入力!$C$5)</f>
        <v/>
      </c>
      <c r="D71" t="str">
        <f>IF(E71="","",IF(①団体情報入力!C76="","",①団体情報入力!C76))</f>
        <v/>
      </c>
      <c r="E71" t="str">
        <f>IF(②選手情報入力!C80="","",②選手情報入力!C80)</f>
        <v/>
      </c>
      <c r="F71" t="str">
        <f>IF(E71="","",②選手情報入力!D80)</f>
        <v/>
      </c>
      <c r="G71" t="str">
        <f>IF(E71="","",ASC(②選手情報入力!E80))</f>
        <v/>
      </c>
      <c r="H71" t="str">
        <f t="shared" si="5"/>
        <v/>
      </c>
      <c r="I71" t="str">
        <f t="shared" si="6"/>
        <v/>
      </c>
      <c r="J71" t="str">
        <f>IF(E71="","",IF(②選手情報入力!H80="","JPN",LEFT(②選手情報入力!H80,3)))</f>
        <v/>
      </c>
      <c r="K71" t="str">
        <f>IF(E71="","",IF(②選手情報入力!I80="男",1,2))</f>
        <v/>
      </c>
      <c r="L71" t="str">
        <f>IF(E71="","",IF(②選手情報入力!J80="","",②選手情報入力!J80))</f>
        <v/>
      </c>
      <c r="M71" t="str">
        <f>IF(E71="","",LEFT(②選手情報入力!K80,4))</f>
        <v/>
      </c>
      <c r="N71" t="str">
        <f>IF(E71="","",RIGHT(②選手情報入力!K80,4))</f>
        <v/>
      </c>
      <c r="O71" t="str">
        <f t="shared" si="7"/>
        <v/>
      </c>
      <c r="Q71" t="str">
        <f>IF(E71="","",IF(②選手情報入力!L80="","",IF(K71=1,VLOOKUP(②選手情報入力!L80,種目情報!$A$5:$B$167,2,FALSE),VLOOKUP(②選手情報入力!L80,種目情報!$E$5:$F$142,2,FALSE))))</f>
        <v/>
      </c>
      <c r="R71" t="str">
        <f>IF(E71="","",IF(②選手情報入力!M80="","",②選手情報入力!M80))</f>
        <v/>
      </c>
      <c r="S71" s="29"/>
      <c r="T71" t="str">
        <f>IF(E71="","",IF(②選手情報入力!L80="","",IF(K71=1,VLOOKUP(②選手情報入力!L80,種目情報!$A$5:$C$135,3,FALSE),VLOOKUP(②選手情報入力!L80,種目情報!$E$5:$G$135,3,FALSE))))</f>
        <v/>
      </c>
      <c r="U71" t="str">
        <f>IF(E71="","",IF(②選手情報入力!O80="","",IF(K71=1,VLOOKUP(②選手情報入力!O80,種目情報!$A$5:$B$151,2,FALSE),VLOOKUP(②選手情報入力!O80,種目情報!$E$5:$F$135,2,FALSE))))</f>
        <v/>
      </c>
      <c r="V71" t="str">
        <f>IF(E71="","",IF(②選手情報入力!P80="","",②選手情報入力!P80))</f>
        <v/>
      </c>
      <c r="W71" s="29" t="str">
        <f>IF(E71="","",IF(②選手情報入力!N80="","",1))</f>
        <v/>
      </c>
      <c r="X71" t="str">
        <f>IF(E71="","",IF(②選手情報入力!O80="","",IF(K71=1,VLOOKUP(②選手情報入力!O80,種目情報!$A$5:$C$135,3,FALSE),VLOOKUP(②選手情報入力!O80,種目情報!$E$5:$G$135,3,FALSE))))</f>
        <v/>
      </c>
      <c r="Y71" t="str">
        <f>IF(E71="","",IF(②選手情報入力!R80="","",IF(K71=1,VLOOKUP(②選手情報入力!R80,種目情報!$A$5:$B$151,2,FALSE),VLOOKUP(②選手情報入力!R80,種目情報!$E$5:$F$135,2,FALSE))))</f>
        <v/>
      </c>
      <c r="Z71" t="str">
        <f>IF(E71="","",IF(②選手情報入力!S80="","",②選手情報入力!S80))</f>
        <v/>
      </c>
      <c r="AA71" s="29" t="str">
        <f>IF(E71="","",IF(②選手情報入力!Q80="","",1))</f>
        <v/>
      </c>
      <c r="AB71" t="str">
        <f>IF(E71="","",IF(②選手情報入力!R80="","",IF(K71=1,VLOOKUP(②選手情報入力!R80,種目情報!$A$5:$C$135,3,FALSE),VLOOKUP(②選手情報入力!R80,種目情報!$E$5:$G$135,3,FALSE))))</f>
        <v/>
      </c>
      <c r="AC71" t="str">
        <f>IF(E71="","",IF(②選手情報入力!T80="","",IF(K71=1,種目情報!$J$4,種目情報!$J$6)))</f>
        <v/>
      </c>
      <c r="AD71" t="str">
        <f>IF(E71="","",IF(②選手情報入力!T80="","",IF(K71=1,IF(②選手情報入力!$U$7="","",②選手情報入力!$U$7),IF(②選手情報入力!$U$8="","",②選手情報入力!$U$8))))</f>
        <v/>
      </c>
      <c r="AE71" t="str">
        <f>IF(E71="","",IF(②選手情報入力!T80="","",IF(K71=1,IF(②選手情報入力!$T$7="",0,1),IF(②選手情報入力!$T$8="",0,1))))</f>
        <v/>
      </c>
      <c r="AF71" t="str">
        <f>IF(E71="","",IF(②選手情報入力!T80="","",2))</f>
        <v/>
      </c>
      <c r="AG71" t="str">
        <f>IF(E71="","",IF(②選手情報入力!V80="","",IF(K71=1,種目情報!$J$5,種目情報!$J$7)))</f>
        <v/>
      </c>
      <c r="AH71" t="str">
        <f>IF(E71="","",IF(②選手情報入力!V80="","",IF(K71=1,IF(②選手情報入力!$W$7="","",②選手情報入力!$W$7),IF(②選手情報入力!$W$8="","",②選手情報入力!$W$8))))</f>
        <v/>
      </c>
      <c r="AI71" t="str">
        <f>IF(E71="","",IF(②選手情報入力!V80="","",IF(K71=1,IF(②選手情報入力!$V$7="",0,1),IF(②選手情報入力!$V$8="",0,1))))</f>
        <v/>
      </c>
      <c r="AJ71" t="str">
        <f>IF(E71="","",IF(②選手情報入力!V80="","",2))</f>
        <v/>
      </c>
      <c r="AM71" t="str">
        <f>IF(②選手情報入力!F80="","",ASC(②選手情報入力!F80))</f>
        <v/>
      </c>
      <c r="AN71" t="str">
        <f>IF(②選手情報入力!F80="","",ASC(②選手情報入力!G80))</f>
        <v/>
      </c>
    </row>
    <row r="72" spans="1:40">
      <c r="A72" t="str">
        <f t="shared" si="4"/>
        <v/>
      </c>
      <c r="B72" t="str">
        <f>IF(E72="","",①団体情報入力!$C$5)</f>
        <v/>
      </c>
      <c r="D72" t="str">
        <f>IF(E72="","",IF(①団体情報入力!C77="","",①団体情報入力!C77))</f>
        <v/>
      </c>
      <c r="E72" t="str">
        <f>IF(②選手情報入力!C81="","",②選手情報入力!C81)</f>
        <v/>
      </c>
      <c r="F72" t="str">
        <f>IF(E72="","",②選手情報入力!D81)</f>
        <v/>
      </c>
      <c r="G72" t="str">
        <f>IF(E72="","",ASC(②選手情報入力!E81))</f>
        <v/>
      </c>
      <c r="H72" t="str">
        <f t="shared" si="5"/>
        <v/>
      </c>
      <c r="I72" t="str">
        <f t="shared" si="6"/>
        <v/>
      </c>
      <c r="J72" t="str">
        <f>IF(E72="","",IF(②選手情報入力!H81="","JPN",LEFT(②選手情報入力!H81,3)))</f>
        <v/>
      </c>
      <c r="K72" t="str">
        <f>IF(E72="","",IF(②選手情報入力!I81="男",1,2))</f>
        <v/>
      </c>
      <c r="L72" t="str">
        <f>IF(E72="","",IF(②選手情報入力!J81="","",②選手情報入力!J81))</f>
        <v/>
      </c>
      <c r="M72" t="str">
        <f>IF(E72="","",LEFT(②選手情報入力!K81,4))</f>
        <v/>
      </c>
      <c r="N72" t="str">
        <f>IF(E72="","",RIGHT(②選手情報入力!K81,4))</f>
        <v/>
      </c>
      <c r="O72" t="str">
        <f t="shared" si="7"/>
        <v/>
      </c>
      <c r="Q72" t="str">
        <f>IF(E72="","",IF(②選手情報入力!L81="","",IF(K72=1,VLOOKUP(②選手情報入力!L81,種目情報!$A$5:$B$167,2,FALSE),VLOOKUP(②選手情報入力!L81,種目情報!$E$5:$F$142,2,FALSE))))</f>
        <v/>
      </c>
      <c r="R72" t="str">
        <f>IF(E72="","",IF(②選手情報入力!M81="","",②選手情報入力!M81))</f>
        <v/>
      </c>
      <c r="S72" s="29"/>
      <c r="T72" t="str">
        <f>IF(E72="","",IF(②選手情報入力!L81="","",IF(K72=1,VLOOKUP(②選手情報入力!L81,種目情報!$A$5:$C$135,3,FALSE),VLOOKUP(②選手情報入力!L81,種目情報!$E$5:$G$135,3,FALSE))))</f>
        <v/>
      </c>
      <c r="U72" t="str">
        <f>IF(E72="","",IF(②選手情報入力!O81="","",IF(K72=1,VLOOKUP(②選手情報入力!O81,種目情報!$A$5:$B$151,2,FALSE),VLOOKUP(②選手情報入力!O81,種目情報!$E$5:$F$135,2,FALSE))))</f>
        <v/>
      </c>
      <c r="V72" t="str">
        <f>IF(E72="","",IF(②選手情報入力!P81="","",②選手情報入力!P81))</f>
        <v/>
      </c>
      <c r="W72" s="29" t="str">
        <f>IF(E72="","",IF(②選手情報入力!N81="","",1))</f>
        <v/>
      </c>
      <c r="X72" t="str">
        <f>IF(E72="","",IF(②選手情報入力!O81="","",IF(K72=1,VLOOKUP(②選手情報入力!O81,種目情報!$A$5:$C$135,3,FALSE),VLOOKUP(②選手情報入力!O81,種目情報!$E$5:$G$135,3,FALSE))))</f>
        <v/>
      </c>
      <c r="Y72" t="str">
        <f>IF(E72="","",IF(②選手情報入力!R81="","",IF(K72=1,VLOOKUP(②選手情報入力!R81,種目情報!$A$5:$B$151,2,FALSE),VLOOKUP(②選手情報入力!R81,種目情報!$E$5:$F$135,2,FALSE))))</f>
        <v/>
      </c>
      <c r="Z72" t="str">
        <f>IF(E72="","",IF(②選手情報入力!S81="","",②選手情報入力!S81))</f>
        <v/>
      </c>
      <c r="AA72" s="29" t="str">
        <f>IF(E72="","",IF(②選手情報入力!Q81="","",1))</f>
        <v/>
      </c>
      <c r="AB72" t="str">
        <f>IF(E72="","",IF(②選手情報入力!R81="","",IF(K72=1,VLOOKUP(②選手情報入力!R81,種目情報!$A$5:$C$135,3,FALSE),VLOOKUP(②選手情報入力!R81,種目情報!$E$5:$G$135,3,FALSE))))</f>
        <v/>
      </c>
      <c r="AC72" t="str">
        <f>IF(E72="","",IF(②選手情報入力!T81="","",IF(K72=1,種目情報!$J$4,種目情報!$J$6)))</f>
        <v/>
      </c>
      <c r="AD72" t="str">
        <f>IF(E72="","",IF(②選手情報入力!T81="","",IF(K72=1,IF(②選手情報入力!$U$7="","",②選手情報入力!$U$7),IF(②選手情報入力!$U$8="","",②選手情報入力!$U$8))))</f>
        <v/>
      </c>
      <c r="AE72" t="str">
        <f>IF(E72="","",IF(②選手情報入力!T81="","",IF(K72=1,IF(②選手情報入力!$T$7="",0,1),IF(②選手情報入力!$T$8="",0,1))))</f>
        <v/>
      </c>
      <c r="AF72" t="str">
        <f>IF(E72="","",IF(②選手情報入力!T81="","",2))</f>
        <v/>
      </c>
      <c r="AG72" t="str">
        <f>IF(E72="","",IF(②選手情報入力!V81="","",IF(K72=1,種目情報!$J$5,種目情報!$J$7)))</f>
        <v/>
      </c>
      <c r="AH72" t="str">
        <f>IF(E72="","",IF(②選手情報入力!V81="","",IF(K72=1,IF(②選手情報入力!$W$7="","",②選手情報入力!$W$7),IF(②選手情報入力!$W$8="","",②選手情報入力!$W$8))))</f>
        <v/>
      </c>
      <c r="AI72" t="str">
        <f>IF(E72="","",IF(②選手情報入力!V81="","",IF(K72=1,IF(②選手情報入力!$V$7="",0,1),IF(②選手情報入力!$V$8="",0,1))))</f>
        <v/>
      </c>
      <c r="AJ72" t="str">
        <f>IF(E72="","",IF(②選手情報入力!V81="","",2))</f>
        <v/>
      </c>
      <c r="AM72" t="str">
        <f>IF(②選手情報入力!F81="","",ASC(②選手情報入力!F81))</f>
        <v/>
      </c>
      <c r="AN72" t="str">
        <f>IF(②選手情報入力!F81="","",ASC(②選手情報入力!G81))</f>
        <v/>
      </c>
    </row>
    <row r="73" spans="1:40">
      <c r="A73" t="str">
        <f t="shared" si="4"/>
        <v/>
      </c>
      <c r="B73" t="str">
        <f>IF(E73="","",①団体情報入力!$C$5)</f>
        <v/>
      </c>
      <c r="D73" t="str">
        <f>IF(E73="","",IF(①団体情報入力!C78="","",①団体情報入力!C78))</f>
        <v/>
      </c>
      <c r="E73" t="str">
        <f>IF(②選手情報入力!C82="","",②選手情報入力!C82)</f>
        <v/>
      </c>
      <c r="F73" t="str">
        <f>IF(E73="","",②選手情報入力!D82)</f>
        <v/>
      </c>
      <c r="G73" t="str">
        <f>IF(E73="","",ASC(②選手情報入力!E82))</f>
        <v/>
      </c>
      <c r="H73" t="str">
        <f t="shared" si="5"/>
        <v/>
      </c>
      <c r="I73" t="str">
        <f t="shared" si="6"/>
        <v/>
      </c>
      <c r="J73" t="str">
        <f>IF(E73="","",IF(②選手情報入力!H82="","JPN",LEFT(②選手情報入力!H82,3)))</f>
        <v/>
      </c>
      <c r="K73" t="str">
        <f>IF(E73="","",IF(②選手情報入力!I82="男",1,2))</f>
        <v/>
      </c>
      <c r="L73" t="str">
        <f>IF(E73="","",IF(②選手情報入力!J82="","",②選手情報入力!J82))</f>
        <v/>
      </c>
      <c r="M73" t="str">
        <f>IF(E73="","",LEFT(②選手情報入力!K82,4))</f>
        <v/>
      </c>
      <c r="N73" t="str">
        <f>IF(E73="","",RIGHT(②選手情報入力!K82,4))</f>
        <v/>
      </c>
      <c r="O73" t="str">
        <f t="shared" si="7"/>
        <v/>
      </c>
      <c r="Q73" t="str">
        <f>IF(E73="","",IF(②選手情報入力!L82="","",IF(K73=1,VLOOKUP(②選手情報入力!L82,種目情報!$A$5:$B$167,2,FALSE),VLOOKUP(②選手情報入力!L82,種目情報!$E$5:$F$142,2,FALSE))))</f>
        <v/>
      </c>
      <c r="R73" t="str">
        <f>IF(E73="","",IF(②選手情報入力!M82="","",②選手情報入力!M82))</f>
        <v/>
      </c>
      <c r="S73" s="29"/>
      <c r="T73" t="str">
        <f>IF(E73="","",IF(②選手情報入力!L82="","",IF(K73=1,VLOOKUP(②選手情報入力!L82,種目情報!$A$5:$C$135,3,FALSE),VLOOKUP(②選手情報入力!L82,種目情報!$E$5:$G$135,3,FALSE))))</f>
        <v/>
      </c>
      <c r="U73" t="str">
        <f>IF(E73="","",IF(②選手情報入力!O82="","",IF(K73=1,VLOOKUP(②選手情報入力!O82,種目情報!$A$5:$B$151,2,FALSE),VLOOKUP(②選手情報入力!O82,種目情報!$E$5:$F$135,2,FALSE))))</f>
        <v/>
      </c>
      <c r="V73" t="str">
        <f>IF(E73="","",IF(②選手情報入力!P82="","",②選手情報入力!P82))</f>
        <v/>
      </c>
      <c r="W73" s="29" t="str">
        <f>IF(E73="","",IF(②選手情報入力!N82="","",1))</f>
        <v/>
      </c>
      <c r="X73" t="str">
        <f>IF(E73="","",IF(②選手情報入力!O82="","",IF(K73=1,VLOOKUP(②選手情報入力!O82,種目情報!$A$5:$C$135,3,FALSE),VLOOKUP(②選手情報入力!O82,種目情報!$E$5:$G$135,3,FALSE))))</f>
        <v/>
      </c>
      <c r="Y73" t="str">
        <f>IF(E73="","",IF(②選手情報入力!R82="","",IF(K73=1,VLOOKUP(②選手情報入力!R82,種目情報!$A$5:$B$151,2,FALSE),VLOOKUP(②選手情報入力!R82,種目情報!$E$5:$F$135,2,FALSE))))</f>
        <v/>
      </c>
      <c r="Z73" t="str">
        <f>IF(E73="","",IF(②選手情報入力!S82="","",②選手情報入力!S82))</f>
        <v/>
      </c>
      <c r="AA73" s="29" t="str">
        <f>IF(E73="","",IF(②選手情報入力!Q82="","",1))</f>
        <v/>
      </c>
      <c r="AB73" t="str">
        <f>IF(E73="","",IF(②選手情報入力!R82="","",IF(K73=1,VLOOKUP(②選手情報入力!R82,種目情報!$A$5:$C$135,3,FALSE),VLOOKUP(②選手情報入力!R82,種目情報!$E$5:$G$135,3,FALSE))))</f>
        <v/>
      </c>
      <c r="AC73" t="str">
        <f>IF(E73="","",IF(②選手情報入力!T82="","",IF(K73=1,種目情報!$J$4,種目情報!$J$6)))</f>
        <v/>
      </c>
      <c r="AD73" t="str">
        <f>IF(E73="","",IF(②選手情報入力!T82="","",IF(K73=1,IF(②選手情報入力!$U$7="","",②選手情報入力!$U$7),IF(②選手情報入力!$U$8="","",②選手情報入力!$U$8))))</f>
        <v/>
      </c>
      <c r="AE73" t="str">
        <f>IF(E73="","",IF(②選手情報入力!T82="","",IF(K73=1,IF(②選手情報入力!$T$7="",0,1),IF(②選手情報入力!$T$8="",0,1))))</f>
        <v/>
      </c>
      <c r="AF73" t="str">
        <f>IF(E73="","",IF(②選手情報入力!T82="","",2))</f>
        <v/>
      </c>
      <c r="AG73" t="str">
        <f>IF(E73="","",IF(②選手情報入力!V82="","",IF(K73=1,種目情報!$J$5,種目情報!$J$7)))</f>
        <v/>
      </c>
      <c r="AH73" t="str">
        <f>IF(E73="","",IF(②選手情報入力!V82="","",IF(K73=1,IF(②選手情報入力!$W$7="","",②選手情報入力!$W$7),IF(②選手情報入力!$W$8="","",②選手情報入力!$W$8))))</f>
        <v/>
      </c>
      <c r="AI73" t="str">
        <f>IF(E73="","",IF(②選手情報入力!V82="","",IF(K73=1,IF(②選手情報入力!$V$7="",0,1),IF(②選手情報入力!$V$8="",0,1))))</f>
        <v/>
      </c>
      <c r="AJ73" t="str">
        <f>IF(E73="","",IF(②選手情報入力!V82="","",2))</f>
        <v/>
      </c>
      <c r="AM73" t="str">
        <f>IF(②選手情報入力!F82="","",ASC(②選手情報入力!F82))</f>
        <v/>
      </c>
      <c r="AN73" t="str">
        <f>IF(②選手情報入力!F82="","",ASC(②選手情報入力!G82))</f>
        <v/>
      </c>
    </row>
    <row r="74" spans="1:40">
      <c r="A74" t="str">
        <f t="shared" si="4"/>
        <v/>
      </c>
      <c r="B74" t="str">
        <f>IF(E74="","",①団体情報入力!$C$5)</f>
        <v/>
      </c>
      <c r="D74" t="str">
        <f>IF(E74="","",IF(①団体情報入力!C79="","",①団体情報入力!C79))</f>
        <v/>
      </c>
      <c r="E74" t="str">
        <f>IF(②選手情報入力!C83="","",②選手情報入力!C83)</f>
        <v/>
      </c>
      <c r="F74" t="str">
        <f>IF(E74="","",②選手情報入力!D83)</f>
        <v/>
      </c>
      <c r="G74" t="str">
        <f>IF(E74="","",ASC(②選手情報入力!E83))</f>
        <v/>
      </c>
      <c r="H74" t="str">
        <f t="shared" si="5"/>
        <v/>
      </c>
      <c r="I74" t="str">
        <f t="shared" si="6"/>
        <v/>
      </c>
      <c r="J74" t="str">
        <f>IF(E74="","",IF(②選手情報入力!H83="","JPN",LEFT(②選手情報入力!H83,3)))</f>
        <v/>
      </c>
      <c r="K74" t="str">
        <f>IF(E74="","",IF(②選手情報入力!I83="男",1,2))</f>
        <v/>
      </c>
      <c r="L74" t="str">
        <f>IF(E74="","",IF(②選手情報入力!J83="","",②選手情報入力!J83))</f>
        <v/>
      </c>
      <c r="M74" t="str">
        <f>IF(E74="","",LEFT(②選手情報入力!K83,4))</f>
        <v/>
      </c>
      <c r="N74" t="str">
        <f>IF(E74="","",RIGHT(②選手情報入力!K83,4))</f>
        <v/>
      </c>
      <c r="O74" t="str">
        <f t="shared" si="7"/>
        <v/>
      </c>
      <c r="Q74" t="str">
        <f>IF(E74="","",IF(②選手情報入力!L83="","",IF(K74=1,VLOOKUP(②選手情報入力!L83,種目情報!$A$5:$B$167,2,FALSE),VLOOKUP(②選手情報入力!L83,種目情報!$E$5:$F$142,2,FALSE))))</f>
        <v/>
      </c>
      <c r="R74" t="str">
        <f>IF(E74="","",IF(②選手情報入力!M83="","",②選手情報入力!M83))</f>
        <v/>
      </c>
      <c r="S74" s="29"/>
      <c r="T74" t="str">
        <f>IF(E74="","",IF(②選手情報入力!L83="","",IF(K74=1,VLOOKUP(②選手情報入力!L83,種目情報!$A$5:$C$135,3,FALSE),VLOOKUP(②選手情報入力!L83,種目情報!$E$5:$G$135,3,FALSE))))</f>
        <v/>
      </c>
      <c r="U74" t="str">
        <f>IF(E74="","",IF(②選手情報入力!O83="","",IF(K74=1,VLOOKUP(②選手情報入力!O83,種目情報!$A$5:$B$151,2,FALSE),VLOOKUP(②選手情報入力!O83,種目情報!$E$5:$F$135,2,FALSE))))</f>
        <v/>
      </c>
      <c r="V74" t="str">
        <f>IF(E74="","",IF(②選手情報入力!P83="","",②選手情報入力!P83))</f>
        <v/>
      </c>
      <c r="W74" s="29" t="str">
        <f>IF(E74="","",IF(②選手情報入力!N83="","",1))</f>
        <v/>
      </c>
      <c r="X74" t="str">
        <f>IF(E74="","",IF(②選手情報入力!O83="","",IF(K74=1,VLOOKUP(②選手情報入力!O83,種目情報!$A$5:$C$135,3,FALSE),VLOOKUP(②選手情報入力!O83,種目情報!$E$5:$G$135,3,FALSE))))</f>
        <v/>
      </c>
      <c r="Y74" t="str">
        <f>IF(E74="","",IF(②選手情報入力!R83="","",IF(K74=1,VLOOKUP(②選手情報入力!R83,種目情報!$A$5:$B$151,2,FALSE),VLOOKUP(②選手情報入力!R83,種目情報!$E$5:$F$135,2,FALSE))))</f>
        <v/>
      </c>
      <c r="Z74" t="str">
        <f>IF(E74="","",IF(②選手情報入力!S83="","",②選手情報入力!S83))</f>
        <v/>
      </c>
      <c r="AA74" s="29" t="str">
        <f>IF(E74="","",IF(②選手情報入力!Q83="","",1))</f>
        <v/>
      </c>
      <c r="AB74" t="str">
        <f>IF(E74="","",IF(②選手情報入力!R83="","",IF(K74=1,VLOOKUP(②選手情報入力!R83,種目情報!$A$5:$C$135,3,FALSE),VLOOKUP(②選手情報入力!R83,種目情報!$E$5:$G$135,3,FALSE))))</f>
        <v/>
      </c>
      <c r="AC74" t="str">
        <f>IF(E74="","",IF(②選手情報入力!T83="","",IF(K74=1,種目情報!$J$4,種目情報!$J$6)))</f>
        <v/>
      </c>
      <c r="AD74" t="str">
        <f>IF(E74="","",IF(②選手情報入力!T83="","",IF(K74=1,IF(②選手情報入力!$U$7="","",②選手情報入力!$U$7),IF(②選手情報入力!$U$8="","",②選手情報入力!$U$8))))</f>
        <v/>
      </c>
      <c r="AE74" t="str">
        <f>IF(E74="","",IF(②選手情報入力!T83="","",IF(K74=1,IF(②選手情報入力!$T$7="",0,1),IF(②選手情報入力!$T$8="",0,1))))</f>
        <v/>
      </c>
      <c r="AF74" t="str">
        <f>IF(E74="","",IF(②選手情報入力!T83="","",2))</f>
        <v/>
      </c>
      <c r="AG74" t="str">
        <f>IF(E74="","",IF(②選手情報入力!V83="","",IF(K74=1,種目情報!$J$5,種目情報!$J$7)))</f>
        <v/>
      </c>
      <c r="AH74" t="str">
        <f>IF(E74="","",IF(②選手情報入力!V83="","",IF(K74=1,IF(②選手情報入力!$W$7="","",②選手情報入力!$W$7),IF(②選手情報入力!$W$8="","",②選手情報入力!$W$8))))</f>
        <v/>
      </c>
      <c r="AI74" t="str">
        <f>IF(E74="","",IF(②選手情報入力!V83="","",IF(K74=1,IF(②選手情報入力!$V$7="",0,1),IF(②選手情報入力!$V$8="",0,1))))</f>
        <v/>
      </c>
      <c r="AJ74" t="str">
        <f>IF(E74="","",IF(②選手情報入力!V83="","",2))</f>
        <v/>
      </c>
      <c r="AM74" t="str">
        <f>IF(②選手情報入力!F83="","",ASC(②選手情報入力!F83))</f>
        <v/>
      </c>
      <c r="AN74" t="str">
        <f>IF(②選手情報入力!F83="","",ASC(②選手情報入力!G83))</f>
        <v/>
      </c>
    </row>
    <row r="75" spans="1:40">
      <c r="A75" t="str">
        <f t="shared" si="4"/>
        <v/>
      </c>
      <c r="B75" t="str">
        <f>IF(E75="","",①団体情報入力!$C$5)</f>
        <v/>
      </c>
      <c r="D75" t="str">
        <f>IF(E75="","",IF(①団体情報入力!C80="","",①団体情報入力!C80))</f>
        <v/>
      </c>
      <c r="E75" t="str">
        <f>IF(②選手情報入力!C84="","",②選手情報入力!C84)</f>
        <v/>
      </c>
      <c r="F75" t="str">
        <f>IF(E75="","",②選手情報入力!D84)</f>
        <v/>
      </c>
      <c r="G75" t="str">
        <f>IF(E75="","",ASC(②選手情報入力!E84))</f>
        <v/>
      </c>
      <c r="H75" t="str">
        <f t="shared" si="5"/>
        <v/>
      </c>
      <c r="I75" t="str">
        <f t="shared" si="6"/>
        <v/>
      </c>
      <c r="J75" t="str">
        <f>IF(E75="","",IF(②選手情報入力!H84="","JPN",LEFT(②選手情報入力!H84,3)))</f>
        <v/>
      </c>
      <c r="K75" t="str">
        <f>IF(E75="","",IF(②選手情報入力!I84="男",1,2))</f>
        <v/>
      </c>
      <c r="L75" t="str">
        <f>IF(E75="","",IF(②選手情報入力!J84="","",②選手情報入力!J84))</f>
        <v/>
      </c>
      <c r="M75" t="str">
        <f>IF(E75="","",LEFT(②選手情報入力!K84,4))</f>
        <v/>
      </c>
      <c r="N75" t="str">
        <f>IF(E75="","",RIGHT(②選手情報入力!K84,4))</f>
        <v/>
      </c>
      <c r="O75" t="str">
        <f t="shared" si="7"/>
        <v/>
      </c>
      <c r="Q75" t="str">
        <f>IF(E75="","",IF(②選手情報入力!L84="","",IF(K75=1,VLOOKUP(②選手情報入力!L84,種目情報!$A$5:$B$167,2,FALSE),VLOOKUP(②選手情報入力!L84,種目情報!$E$5:$F$142,2,FALSE))))</f>
        <v/>
      </c>
      <c r="R75" t="str">
        <f>IF(E75="","",IF(②選手情報入力!M84="","",②選手情報入力!M84))</f>
        <v/>
      </c>
      <c r="S75" s="29"/>
      <c r="T75" t="str">
        <f>IF(E75="","",IF(②選手情報入力!L84="","",IF(K75=1,VLOOKUP(②選手情報入力!L84,種目情報!$A$5:$C$135,3,FALSE),VLOOKUP(②選手情報入力!L84,種目情報!$E$5:$G$135,3,FALSE))))</f>
        <v/>
      </c>
      <c r="U75" t="str">
        <f>IF(E75="","",IF(②選手情報入力!O84="","",IF(K75=1,VLOOKUP(②選手情報入力!O84,種目情報!$A$5:$B$151,2,FALSE),VLOOKUP(②選手情報入力!O84,種目情報!$E$5:$F$135,2,FALSE))))</f>
        <v/>
      </c>
      <c r="V75" t="str">
        <f>IF(E75="","",IF(②選手情報入力!P84="","",②選手情報入力!P84))</f>
        <v/>
      </c>
      <c r="W75" s="29" t="str">
        <f>IF(E75="","",IF(②選手情報入力!N84="","",1))</f>
        <v/>
      </c>
      <c r="X75" t="str">
        <f>IF(E75="","",IF(②選手情報入力!O84="","",IF(K75=1,VLOOKUP(②選手情報入力!O84,種目情報!$A$5:$C$135,3,FALSE),VLOOKUP(②選手情報入力!O84,種目情報!$E$5:$G$135,3,FALSE))))</f>
        <v/>
      </c>
      <c r="Y75" t="str">
        <f>IF(E75="","",IF(②選手情報入力!R84="","",IF(K75=1,VLOOKUP(②選手情報入力!R84,種目情報!$A$5:$B$151,2,FALSE),VLOOKUP(②選手情報入力!R84,種目情報!$E$5:$F$135,2,FALSE))))</f>
        <v/>
      </c>
      <c r="Z75" t="str">
        <f>IF(E75="","",IF(②選手情報入力!S84="","",②選手情報入力!S84))</f>
        <v/>
      </c>
      <c r="AA75" s="29" t="str">
        <f>IF(E75="","",IF(②選手情報入力!Q84="","",1))</f>
        <v/>
      </c>
      <c r="AB75" t="str">
        <f>IF(E75="","",IF(②選手情報入力!R84="","",IF(K75=1,VLOOKUP(②選手情報入力!R84,種目情報!$A$5:$C$135,3,FALSE),VLOOKUP(②選手情報入力!R84,種目情報!$E$5:$G$135,3,FALSE))))</f>
        <v/>
      </c>
      <c r="AC75" t="str">
        <f>IF(E75="","",IF(②選手情報入力!T84="","",IF(K75=1,種目情報!$J$4,種目情報!$J$6)))</f>
        <v/>
      </c>
      <c r="AD75" t="str">
        <f>IF(E75="","",IF(②選手情報入力!T84="","",IF(K75=1,IF(②選手情報入力!$U$7="","",②選手情報入力!$U$7),IF(②選手情報入力!$U$8="","",②選手情報入力!$U$8))))</f>
        <v/>
      </c>
      <c r="AE75" t="str">
        <f>IF(E75="","",IF(②選手情報入力!T84="","",IF(K75=1,IF(②選手情報入力!$T$7="",0,1),IF(②選手情報入力!$T$8="",0,1))))</f>
        <v/>
      </c>
      <c r="AF75" t="str">
        <f>IF(E75="","",IF(②選手情報入力!T84="","",2))</f>
        <v/>
      </c>
      <c r="AG75" t="str">
        <f>IF(E75="","",IF(②選手情報入力!V84="","",IF(K75=1,種目情報!$J$5,種目情報!$J$7)))</f>
        <v/>
      </c>
      <c r="AH75" t="str">
        <f>IF(E75="","",IF(②選手情報入力!V84="","",IF(K75=1,IF(②選手情報入力!$W$7="","",②選手情報入力!$W$7),IF(②選手情報入力!$W$8="","",②選手情報入力!$W$8))))</f>
        <v/>
      </c>
      <c r="AI75" t="str">
        <f>IF(E75="","",IF(②選手情報入力!V84="","",IF(K75=1,IF(②選手情報入力!$V$7="",0,1),IF(②選手情報入力!$V$8="",0,1))))</f>
        <v/>
      </c>
      <c r="AJ75" t="str">
        <f>IF(E75="","",IF(②選手情報入力!V84="","",2))</f>
        <v/>
      </c>
      <c r="AM75" t="str">
        <f>IF(②選手情報入力!F84="","",ASC(②選手情報入力!F84))</f>
        <v/>
      </c>
      <c r="AN75" t="str">
        <f>IF(②選手情報入力!F84="","",ASC(②選手情報入力!G84))</f>
        <v/>
      </c>
    </row>
    <row r="76" spans="1:40">
      <c r="A76" t="str">
        <f t="shared" si="4"/>
        <v/>
      </c>
      <c r="B76" t="str">
        <f>IF(E76="","",①団体情報入力!$C$5)</f>
        <v/>
      </c>
      <c r="D76" t="str">
        <f>IF(E76="","",IF(①団体情報入力!C81="","",①団体情報入力!C81))</f>
        <v/>
      </c>
      <c r="E76" t="str">
        <f>IF(②選手情報入力!C85="","",②選手情報入力!C85)</f>
        <v/>
      </c>
      <c r="F76" t="str">
        <f>IF(E76="","",②選手情報入力!D85)</f>
        <v/>
      </c>
      <c r="G76" t="str">
        <f>IF(E76="","",ASC(②選手情報入力!E85))</f>
        <v/>
      </c>
      <c r="H76" t="str">
        <f t="shared" si="5"/>
        <v/>
      </c>
      <c r="I76" t="str">
        <f t="shared" si="6"/>
        <v/>
      </c>
      <c r="J76" t="str">
        <f>IF(E76="","",IF(②選手情報入力!H85="","JPN",LEFT(②選手情報入力!H85,3)))</f>
        <v/>
      </c>
      <c r="K76" t="str">
        <f>IF(E76="","",IF(②選手情報入力!I85="男",1,2))</f>
        <v/>
      </c>
      <c r="L76" t="str">
        <f>IF(E76="","",IF(②選手情報入力!J85="","",②選手情報入力!J85))</f>
        <v/>
      </c>
      <c r="M76" t="str">
        <f>IF(E76="","",LEFT(②選手情報入力!K85,4))</f>
        <v/>
      </c>
      <c r="N76" t="str">
        <f>IF(E76="","",RIGHT(②選手情報入力!K85,4))</f>
        <v/>
      </c>
      <c r="O76" t="str">
        <f t="shared" si="7"/>
        <v/>
      </c>
      <c r="Q76" t="str">
        <f>IF(E76="","",IF(②選手情報入力!L85="","",IF(K76=1,VLOOKUP(②選手情報入力!L85,種目情報!$A$5:$B$167,2,FALSE),VLOOKUP(②選手情報入力!L85,種目情報!$E$5:$F$142,2,FALSE))))</f>
        <v/>
      </c>
      <c r="R76" t="str">
        <f>IF(E76="","",IF(②選手情報入力!M85="","",②選手情報入力!M85))</f>
        <v/>
      </c>
      <c r="S76" s="29"/>
      <c r="T76" t="str">
        <f>IF(E76="","",IF(②選手情報入力!L85="","",IF(K76=1,VLOOKUP(②選手情報入力!L85,種目情報!$A$5:$C$135,3,FALSE),VLOOKUP(②選手情報入力!L85,種目情報!$E$5:$G$135,3,FALSE))))</f>
        <v/>
      </c>
      <c r="U76" t="str">
        <f>IF(E76="","",IF(②選手情報入力!O85="","",IF(K76=1,VLOOKUP(②選手情報入力!O85,種目情報!$A$5:$B$151,2,FALSE),VLOOKUP(②選手情報入力!O85,種目情報!$E$5:$F$135,2,FALSE))))</f>
        <v/>
      </c>
      <c r="V76" t="str">
        <f>IF(E76="","",IF(②選手情報入力!P85="","",②選手情報入力!P85))</f>
        <v/>
      </c>
      <c r="W76" s="29" t="str">
        <f>IF(E76="","",IF(②選手情報入力!N85="","",1))</f>
        <v/>
      </c>
      <c r="X76" t="str">
        <f>IF(E76="","",IF(②選手情報入力!O85="","",IF(K76=1,VLOOKUP(②選手情報入力!O85,種目情報!$A$5:$C$135,3,FALSE),VLOOKUP(②選手情報入力!O85,種目情報!$E$5:$G$135,3,FALSE))))</f>
        <v/>
      </c>
      <c r="Y76" t="str">
        <f>IF(E76="","",IF(②選手情報入力!R85="","",IF(K76=1,VLOOKUP(②選手情報入力!R85,種目情報!$A$5:$B$151,2,FALSE),VLOOKUP(②選手情報入力!R85,種目情報!$E$5:$F$135,2,FALSE))))</f>
        <v/>
      </c>
      <c r="Z76" t="str">
        <f>IF(E76="","",IF(②選手情報入力!S85="","",②選手情報入力!S85))</f>
        <v/>
      </c>
      <c r="AA76" s="29" t="str">
        <f>IF(E76="","",IF(②選手情報入力!Q85="","",1))</f>
        <v/>
      </c>
      <c r="AB76" t="str">
        <f>IF(E76="","",IF(②選手情報入力!R85="","",IF(K76=1,VLOOKUP(②選手情報入力!R85,種目情報!$A$5:$C$135,3,FALSE),VLOOKUP(②選手情報入力!R85,種目情報!$E$5:$G$135,3,FALSE))))</f>
        <v/>
      </c>
      <c r="AC76" t="str">
        <f>IF(E76="","",IF(②選手情報入力!T85="","",IF(K76=1,種目情報!$J$4,種目情報!$J$6)))</f>
        <v/>
      </c>
      <c r="AD76" t="str">
        <f>IF(E76="","",IF(②選手情報入力!T85="","",IF(K76=1,IF(②選手情報入力!$U$7="","",②選手情報入力!$U$7),IF(②選手情報入力!$U$8="","",②選手情報入力!$U$8))))</f>
        <v/>
      </c>
      <c r="AE76" t="str">
        <f>IF(E76="","",IF(②選手情報入力!T85="","",IF(K76=1,IF(②選手情報入力!$T$7="",0,1),IF(②選手情報入力!$T$8="",0,1))))</f>
        <v/>
      </c>
      <c r="AF76" t="str">
        <f>IF(E76="","",IF(②選手情報入力!T85="","",2))</f>
        <v/>
      </c>
      <c r="AG76" t="str">
        <f>IF(E76="","",IF(②選手情報入力!V85="","",IF(K76=1,種目情報!$J$5,種目情報!$J$7)))</f>
        <v/>
      </c>
      <c r="AH76" t="str">
        <f>IF(E76="","",IF(②選手情報入力!V85="","",IF(K76=1,IF(②選手情報入力!$W$7="","",②選手情報入力!$W$7),IF(②選手情報入力!$W$8="","",②選手情報入力!$W$8))))</f>
        <v/>
      </c>
      <c r="AI76" t="str">
        <f>IF(E76="","",IF(②選手情報入力!V85="","",IF(K76=1,IF(②選手情報入力!$V$7="",0,1),IF(②選手情報入力!$V$8="",0,1))))</f>
        <v/>
      </c>
      <c r="AJ76" t="str">
        <f>IF(E76="","",IF(②選手情報入力!V85="","",2))</f>
        <v/>
      </c>
      <c r="AM76" t="str">
        <f>IF(②選手情報入力!F85="","",ASC(②選手情報入力!F85))</f>
        <v/>
      </c>
      <c r="AN76" t="str">
        <f>IF(②選手情報入力!F85="","",ASC(②選手情報入力!G85))</f>
        <v/>
      </c>
    </row>
    <row r="77" spans="1:40">
      <c r="A77" t="str">
        <f t="shared" si="4"/>
        <v/>
      </c>
      <c r="B77" t="str">
        <f>IF(E77="","",①団体情報入力!$C$5)</f>
        <v/>
      </c>
      <c r="D77" t="str">
        <f>IF(E77="","",IF(①団体情報入力!C82="","",①団体情報入力!C82))</f>
        <v/>
      </c>
      <c r="E77" t="str">
        <f>IF(②選手情報入力!C86="","",②選手情報入力!C86)</f>
        <v/>
      </c>
      <c r="F77" t="str">
        <f>IF(E77="","",②選手情報入力!D86)</f>
        <v/>
      </c>
      <c r="G77" t="str">
        <f>IF(E77="","",ASC(②選手情報入力!E86))</f>
        <v/>
      </c>
      <c r="H77" t="str">
        <f t="shared" si="5"/>
        <v/>
      </c>
      <c r="I77" t="str">
        <f t="shared" si="6"/>
        <v/>
      </c>
      <c r="J77" t="str">
        <f>IF(E77="","",IF(②選手情報入力!H86="","JPN",LEFT(②選手情報入力!H86,3)))</f>
        <v/>
      </c>
      <c r="K77" t="str">
        <f>IF(E77="","",IF(②選手情報入力!I86="男",1,2))</f>
        <v/>
      </c>
      <c r="L77" t="str">
        <f>IF(E77="","",IF(②選手情報入力!J86="","",②選手情報入力!J86))</f>
        <v/>
      </c>
      <c r="M77" t="str">
        <f>IF(E77="","",LEFT(②選手情報入力!K86,4))</f>
        <v/>
      </c>
      <c r="N77" t="str">
        <f>IF(E77="","",RIGHT(②選手情報入力!K86,4))</f>
        <v/>
      </c>
      <c r="O77" t="str">
        <f t="shared" si="7"/>
        <v/>
      </c>
      <c r="Q77" t="str">
        <f>IF(E77="","",IF(②選手情報入力!L86="","",IF(K77=1,VLOOKUP(②選手情報入力!L86,種目情報!$A$5:$B$167,2,FALSE),VLOOKUP(②選手情報入力!L86,種目情報!$E$5:$F$142,2,FALSE))))</f>
        <v/>
      </c>
      <c r="R77" t="str">
        <f>IF(E77="","",IF(②選手情報入力!M86="","",②選手情報入力!M86))</f>
        <v/>
      </c>
      <c r="S77" s="29"/>
      <c r="T77" t="str">
        <f>IF(E77="","",IF(②選手情報入力!L86="","",IF(K77=1,VLOOKUP(②選手情報入力!L86,種目情報!$A$5:$C$135,3,FALSE),VLOOKUP(②選手情報入力!L86,種目情報!$E$5:$G$135,3,FALSE))))</f>
        <v/>
      </c>
      <c r="U77" t="str">
        <f>IF(E77="","",IF(②選手情報入力!O86="","",IF(K77=1,VLOOKUP(②選手情報入力!O86,種目情報!$A$5:$B$151,2,FALSE),VLOOKUP(②選手情報入力!O86,種目情報!$E$5:$F$135,2,FALSE))))</f>
        <v/>
      </c>
      <c r="V77" t="str">
        <f>IF(E77="","",IF(②選手情報入力!P86="","",②選手情報入力!P86))</f>
        <v/>
      </c>
      <c r="W77" s="29" t="str">
        <f>IF(E77="","",IF(②選手情報入力!N86="","",1))</f>
        <v/>
      </c>
      <c r="X77" t="str">
        <f>IF(E77="","",IF(②選手情報入力!O86="","",IF(K77=1,VLOOKUP(②選手情報入力!O86,種目情報!$A$5:$C$135,3,FALSE),VLOOKUP(②選手情報入力!O86,種目情報!$E$5:$G$135,3,FALSE))))</f>
        <v/>
      </c>
      <c r="Y77" t="str">
        <f>IF(E77="","",IF(②選手情報入力!R86="","",IF(K77=1,VLOOKUP(②選手情報入力!R86,種目情報!$A$5:$B$151,2,FALSE),VLOOKUP(②選手情報入力!R86,種目情報!$E$5:$F$135,2,FALSE))))</f>
        <v/>
      </c>
      <c r="Z77" t="str">
        <f>IF(E77="","",IF(②選手情報入力!S86="","",②選手情報入力!S86))</f>
        <v/>
      </c>
      <c r="AA77" s="29" t="str">
        <f>IF(E77="","",IF(②選手情報入力!Q86="","",1))</f>
        <v/>
      </c>
      <c r="AB77" t="str">
        <f>IF(E77="","",IF(②選手情報入力!R86="","",IF(K77=1,VLOOKUP(②選手情報入力!R86,種目情報!$A$5:$C$135,3,FALSE),VLOOKUP(②選手情報入力!R86,種目情報!$E$5:$G$135,3,FALSE))))</f>
        <v/>
      </c>
      <c r="AC77" t="str">
        <f>IF(E77="","",IF(②選手情報入力!T86="","",IF(K77=1,種目情報!$J$4,種目情報!$J$6)))</f>
        <v/>
      </c>
      <c r="AD77" t="str">
        <f>IF(E77="","",IF(②選手情報入力!T86="","",IF(K77=1,IF(②選手情報入力!$U$7="","",②選手情報入力!$U$7),IF(②選手情報入力!$U$8="","",②選手情報入力!$U$8))))</f>
        <v/>
      </c>
      <c r="AE77" t="str">
        <f>IF(E77="","",IF(②選手情報入力!T86="","",IF(K77=1,IF(②選手情報入力!$T$7="",0,1),IF(②選手情報入力!$T$8="",0,1))))</f>
        <v/>
      </c>
      <c r="AF77" t="str">
        <f>IF(E77="","",IF(②選手情報入力!T86="","",2))</f>
        <v/>
      </c>
      <c r="AG77" t="str">
        <f>IF(E77="","",IF(②選手情報入力!V86="","",IF(K77=1,種目情報!$J$5,種目情報!$J$7)))</f>
        <v/>
      </c>
      <c r="AH77" t="str">
        <f>IF(E77="","",IF(②選手情報入力!V86="","",IF(K77=1,IF(②選手情報入力!$W$7="","",②選手情報入力!$W$7),IF(②選手情報入力!$W$8="","",②選手情報入力!$W$8))))</f>
        <v/>
      </c>
      <c r="AI77" t="str">
        <f>IF(E77="","",IF(②選手情報入力!V86="","",IF(K77=1,IF(②選手情報入力!$V$7="",0,1),IF(②選手情報入力!$V$8="",0,1))))</f>
        <v/>
      </c>
      <c r="AJ77" t="str">
        <f>IF(E77="","",IF(②選手情報入力!V86="","",2))</f>
        <v/>
      </c>
      <c r="AM77" t="str">
        <f>IF(②選手情報入力!F86="","",ASC(②選手情報入力!F86))</f>
        <v/>
      </c>
      <c r="AN77" t="str">
        <f>IF(②選手情報入力!F86="","",ASC(②選手情報入力!G86))</f>
        <v/>
      </c>
    </row>
    <row r="78" spans="1:40">
      <c r="A78" t="str">
        <f t="shared" si="4"/>
        <v/>
      </c>
      <c r="B78" t="str">
        <f>IF(E78="","",①団体情報入力!$C$5)</f>
        <v/>
      </c>
      <c r="D78" t="str">
        <f>IF(E78="","",IF(①団体情報入力!C83="","",①団体情報入力!C83))</f>
        <v/>
      </c>
      <c r="E78" t="str">
        <f>IF(②選手情報入力!C87="","",②選手情報入力!C87)</f>
        <v/>
      </c>
      <c r="F78" t="str">
        <f>IF(E78="","",②選手情報入力!D87)</f>
        <v/>
      </c>
      <c r="G78" t="str">
        <f>IF(E78="","",ASC(②選手情報入力!E87))</f>
        <v/>
      </c>
      <c r="H78" t="str">
        <f t="shared" si="5"/>
        <v/>
      </c>
      <c r="I78" t="str">
        <f t="shared" si="6"/>
        <v/>
      </c>
      <c r="J78" t="str">
        <f>IF(E78="","",IF(②選手情報入力!H87="","JPN",LEFT(②選手情報入力!H87,3)))</f>
        <v/>
      </c>
      <c r="K78" t="str">
        <f>IF(E78="","",IF(②選手情報入力!I87="男",1,2))</f>
        <v/>
      </c>
      <c r="L78" t="str">
        <f>IF(E78="","",IF(②選手情報入力!J87="","",②選手情報入力!J87))</f>
        <v/>
      </c>
      <c r="M78" t="str">
        <f>IF(E78="","",LEFT(②選手情報入力!K87,4))</f>
        <v/>
      </c>
      <c r="N78" t="str">
        <f>IF(E78="","",RIGHT(②選手情報入力!K87,4))</f>
        <v/>
      </c>
      <c r="O78" t="str">
        <f t="shared" si="7"/>
        <v/>
      </c>
      <c r="Q78" t="str">
        <f>IF(E78="","",IF(②選手情報入力!L87="","",IF(K78=1,VLOOKUP(②選手情報入力!L87,種目情報!$A$5:$B$167,2,FALSE),VLOOKUP(②選手情報入力!L87,種目情報!$E$5:$F$142,2,FALSE))))</f>
        <v/>
      </c>
      <c r="R78" t="str">
        <f>IF(E78="","",IF(②選手情報入力!M87="","",②選手情報入力!M87))</f>
        <v/>
      </c>
      <c r="S78" s="29"/>
      <c r="T78" t="str">
        <f>IF(E78="","",IF(②選手情報入力!L87="","",IF(K78=1,VLOOKUP(②選手情報入力!L87,種目情報!$A$5:$C$135,3,FALSE),VLOOKUP(②選手情報入力!L87,種目情報!$E$5:$G$135,3,FALSE))))</f>
        <v/>
      </c>
      <c r="U78" t="str">
        <f>IF(E78="","",IF(②選手情報入力!O87="","",IF(K78=1,VLOOKUP(②選手情報入力!O87,種目情報!$A$5:$B$151,2,FALSE),VLOOKUP(②選手情報入力!O87,種目情報!$E$5:$F$135,2,FALSE))))</f>
        <v/>
      </c>
      <c r="V78" t="str">
        <f>IF(E78="","",IF(②選手情報入力!P87="","",②選手情報入力!P87))</f>
        <v/>
      </c>
      <c r="W78" s="29" t="str">
        <f>IF(E78="","",IF(②選手情報入力!N87="","",1))</f>
        <v/>
      </c>
      <c r="X78" t="str">
        <f>IF(E78="","",IF(②選手情報入力!O87="","",IF(K78=1,VLOOKUP(②選手情報入力!O87,種目情報!$A$5:$C$135,3,FALSE),VLOOKUP(②選手情報入力!O87,種目情報!$E$5:$G$135,3,FALSE))))</f>
        <v/>
      </c>
      <c r="Y78" t="str">
        <f>IF(E78="","",IF(②選手情報入力!R87="","",IF(K78=1,VLOOKUP(②選手情報入力!R87,種目情報!$A$5:$B$151,2,FALSE),VLOOKUP(②選手情報入力!R87,種目情報!$E$5:$F$135,2,FALSE))))</f>
        <v/>
      </c>
      <c r="Z78" t="str">
        <f>IF(E78="","",IF(②選手情報入力!S87="","",②選手情報入力!S87))</f>
        <v/>
      </c>
      <c r="AA78" s="29" t="str">
        <f>IF(E78="","",IF(②選手情報入力!Q87="","",1))</f>
        <v/>
      </c>
      <c r="AB78" t="str">
        <f>IF(E78="","",IF(②選手情報入力!R87="","",IF(K78=1,VLOOKUP(②選手情報入力!R87,種目情報!$A$5:$C$135,3,FALSE),VLOOKUP(②選手情報入力!R87,種目情報!$E$5:$G$135,3,FALSE))))</f>
        <v/>
      </c>
      <c r="AC78" t="str">
        <f>IF(E78="","",IF(②選手情報入力!T87="","",IF(K78=1,種目情報!$J$4,種目情報!$J$6)))</f>
        <v/>
      </c>
      <c r="AD78" t="str">
        <f>IF(E78="","",IF(②選手情報入力!T87="","",IF(K78=1,IF(②選手情報入力!$U$7="","",②選手情報入力!$U$7),IF(②選手情報入力!$U$8="","",②選手情報入力!$U$8))))</f>
        <v/>
      </c>
      <c r="AE78" t="str">
        <f>IF(E78="","",IF(②選手情報入力!T87="","",IF(K78=1,IF(②選手情報入力!$T$7="",0,1),IF(②選手情報入力!$T$8="",0,1))))</f>
        <v/>
      </c>
      <c r="AF78" t="str">
        <f>IF(E78="","",IF(②選手情報入力!T87="","",2))</f>
        <v/>
      </c>
      <c r="AG78" t="str">
        <f>IF(E78="","",IF(②選手情報入力!V87="","",IF(K78=1,種目情報!$J$5,種目情報!$J$7)))</f>
        <v/>
      </c>
      <c r="AH78" t="str">
        <f>IF(E78="","",IF(②選手情報入力!V87="","",IF(K78=1,IF(②選手情報入力!$W$7="","",②選手情報入力!$W$7),IF(②選手情報入力!$W$8="","",②選手情報入力!$W$8))))</f>
        <v/>
      </c>
      <c r="AI78" t="str">
        <f>IF(E78="","",IF(②選手情報入力!V87="","",IF(K78=1,IF(②選手情報入力!$V$7="",0,1),IF(②選手情報入力!$V$8="",0,1))))</f>
        <v/>
      </c>
      <c r="AJ78" t="str">
        <f>IF(E78="","",IF(②選手情報入力!V87="","",2))</f>
        <v/>
      </c>
      <c r="AM78" t="str">
        <f>IF(②選手情報入力!F87="","",ASC(②選手情報入力!F87))</f>
        <v/>
      </c>
      <c r="AN78" t="str">
        <f>IF(②選手情報入力!F87="","",ASC(②選手情報入力!G87))</f>
        <v/>
      </c>
    </row>
    <row r="79" spans="1:40">
      <c r="A79" t="str">
        <f t="shared" si="4"/>
        <v/>
      </c>
      <c r="B79" t="str">
        <f>IF(E79="","",①団体情報入力!$C$5)</f>
        <v/>
      </c>
      <c r="D79" t="str">
        <f>IF(E79="","",IF(①団体情報入力!C84="","",①団体情報入力!C84))</f>
        <v/>
      </c>
      <c r="E79" t="str">
        <f>IF(②選手情報入力!C88="","",②選手情報入力!C88)</f>
        <v/>
      </c>
      <c r="F79" t="str">
        <f>IF(E79="","",②選手情報入力!D88)</f>
        <v/>
      </c>
      <c r="G79" t="str">
        <f>IF(E79="","",ASC(②選手情報入力!E88))</f>
        <v/>
      </c>
      <c r="H79" t="str">
        <f t="shared" si="5"/>
        <v/>
      </c>
      <c r="I79" t="str">
        <f t="shared" si="6"/>
        <v/>
      </c>
      <c r="J79" t="str">
        <f>IF(E79="","",IF(②選手情報入力!H88="","JPN",LEFT(②選手情報入力!H88,3)))</f>
        <v/>
      </c>
      <c r="K79" t="str">
        <f>IF(E79="","",IF(②選手情報入力!I88="男",1,2))</f>
        <v/>
      </c>
      <c r="L79" t="str">
        <f>IF(E79="","",IF(②選手情報入力!J88="","",②選手情報入力!J88))</f>
        <v/>
      </c>
      <c r="M79" t="str">
        <f>IF(E79="","",LEFT(②選手情報入力!K88,4))</f>
        <v/>
      </c>
      <c r="N79" t="str">
        <f>IF(E79="","",RIGHT(②選手情報入力!K88,4))</f>
        <v/>
      </c>
      <c r="O79" t="str">
        <f t="shared" si="7"/>
        <v/>
      </c>
      <c r="Q79" t="str">
        <f>IF(E79="","",IF(②選手情報入力!L88="","",IF(K79=1,VLOOKUP(②選手情報入力!L88,種目情報!$A$5:$B$167,2,FALSE),VLOOKUP(②選手情報入力!L88,種目情報!$E$5:$F$142,2,FALSE))))</f>
        <v/>
      </c>
      <c r="R79" t="str">
        <f>IF(E79="","",IF(②選手情報入力!M88="","",②選手情報入力!M88))</f>
        <v/>
      </c>
      <c r="S79" s="29"/>
      <c r="T79" t="str">
        <f>IF(E79="","",IF(②選手情報入力!L88="","",IF(K79=1,VLOOKUP(②選手情報入力!L88,種目情報!$A$5:$C$135,3,FALSE),VLOOKUP(②選手情報入力!L88,種目情報!$E$5:$G$135,3,FALSE))))</f>
        <v/>
      </c>
      <c r="U79" t="str">
        <f>IF(E79="","",IF(②選手情報入力!O88="","",IF(K79=1,VLOOKUP(②選手情報入力!O88,種目情報!$A$5:$B$151,2,FALSE),VLOOKUP(②選手情報入力!O88,種目情報!$E$5:$F$135,2,FALSE))))</f>
        <v/>
      </c>
      <c r="V79" t="str">
        <f>IF(E79="","",IF(②選手情報入力!P88="","",②選手情報入力!P88))</f>
        <v/>
      </c>
      <c r="W79" s="29" t="str">
        <f>IF(E79="","",IF(②選手情報入力!N88="","",1))</f>
        <v/>
      </c>
      <c r="X79" t="str">
        <f>IF(E79="","",IF(②選手情報入力!O88="","",IF(K79=1,VLOOKUP(②選手情報入力!O88,種目情報!$A$5:$C$135,3,FALSE),VLOOKUP(②選手情報入力!O88,種目情報!$E$5:$G$135,3,FALSE))))</f>
        <v/>
      </c>
      <c r="Y79" t="str">
        <f>IF(E79="","",IF(②選手情報入力!R88="","",IF(K79=1,VLOOKUP(②選手情報入力!R88,種目情報!$A$5:$B$151,2,FALSE),VLOOKUP(②選手情報入力!R88,種目情報!$E$5:$F$135,2,FALSE))))</f>
        <v/>
      </c>
      <c r="Z79" t="str">
        <f>IF(E79="","",IF(②選手情報入力!S88="","",②選手情報入力!S88))</f>
        <v/>
      </c>
      <c r="AA79" s="29" t="str">
        <f>IF(E79="","",IF(②選手情報入力!Q88="","",1))</f>
        <v/>
      </c>
      <c r="AB79" t="str">
        <f>IF(E79="","",IF(②選手情報入力!R88="","",IF(K79=1,VLOOKUP(②選手情報入力!R88,種目情報!$A$5:$C$135,3,FALSE),VLOOKUP(②選手情報入力!R88,種目情報!$E$5:$G$135,3,FALSE))))</f>
        <v/>
      </c>
      <c r="AC79" t="str">
        <f>IF(E79="","",IF(②選手情報入力!T88="","",IF(K79=1,種目情報!$J$4,種目情報!$J$6)))</f>
        <v/>
      </c>
      <c r="AD79" t="str">
        <f>IF(E79="","",IF(②選手情報入力!T88="","",IF(K79=1,IF(②選手情報入力!$U$7="","",②選手情報入力!$U$7),IF(②選手情報入力!$U$8="","",②選手情報入力!$U$8))))</f>
        <v/>
      </c>
      <c r="AE79" t="str">
        <f>IF(E79="","",IF(②選手情報入力!T88="","",IF(K79=1,IF(②選手情報入力!$T$7="",0,1),IF(②選手情報入力!$T$8="",0,1))))</f>
        <v/>
      </c>
      <c r="AF79" t="str">
        <f>IF(E79="","",IF(②選手情報入力!T88="","",2))</f>
        <v/>
      </c>
      <c r="AG79" t="str">
        <f>IF(E79="","",IF(②選手情報入力!V88="","",IF(K79=1,種目情報!$J$5,種目情報!$J$7)))</f>
        <v/>
      </c>
      <c r="AH79" t="str">
        <f>IF(E79="","",IF(②選手情報入力!V88="","",IF(K79=1,IF(②選手情報入力!$W$7="","",②選手情報入力!$W$7),IF(②選手情報入力!$W$8="","",②選手情報入力!$W$8))))</f>
        <v/>
      </c>
      <c r="AI79" t="str">
        <f>IF(E79="","",IF(②選手情報入力!V88="","",IF(K79=1,IF(②選手情報入力!$V$7="",0,1),IF(②選手情報入力!$V$8="",0,1))))</f>
        <v/>
      </c>
      <c r="AJ79" t="str">
        <f>IF(E79="","",IF(②選手情報入力!V88="","",2))</f>
        <v/>
      </c>
      <c r="AM79" t="str">
        <f>IF(②選手情報入力!F88="","",ASC(②選手情報入力!F88))</f>
        <v/>
      </c>
      <c r="AN79" t="str">
        <f>IF(②選手情報入力!F88="","",ASC(②選手情報入力!G88))</f>
        <v/>
      </c>
    </row>
    <row r="80" spans="1:40">
      <c r="A80" t="str">
        <f t="shared" si="4"/>
        <v/>
      </c>
      <c r="B80" t="str">
        <f>IF(E80="","",①団体情報入力!$C$5)</f>
        <v/>
      </c>
      <c r="D80" t="str">
        <f>IF(E80="","",IF(①団体情報入力!C85="","",①団体情報入力!C85))</f>
        <v/>
      </c>
      <c r="E80" t="str">
        <f>IF(②選手情報入力!C89="","",②選手情報入力!C89)</f>
        <v/>
      </c>
      <c r="F80" t="str">
        <f>IF(E80="","",②選手情報入力!D89)</f>
        <v/>
      </c>
      <c r="G80" t="str">
        <f>IF(E80="","",ASC(②選手情報入力!E89))</f>
        <v/>
      </c>
      <c r="H80" t="str">
        <f t="shared" si="5"/>
        <v/>
      </c>
      <c r="I80" t="str">
        <f t="shared" si="6"/>
        <v/>
      </c>
      <c r="J80" t="str">
        <f>IF(E80="","",IF(②選手情報入力!H89="","JPN",LEFT(②選手情報入力!H89,3)))</f>
        <v/>
      </c>
      <c r="K80" t="str">
        <f>IF(E80="","",IF(②選手情報入力!I89="男",1,2))</f>
        <v/>
      </c>
      <c r="L80" t="str">
        <f>IF(E80="","",IF(②選手情報入力!J89="","",②選手情報入力!J89))</f>
        <v/>
      </c>
      <c r="M80" t="str">
        <f>IF(E80="","",LEFT(②選手情報入力!K89,4))</f>
        <v/>
      </c>
      <c r="N80" t="str">
        <f>IF(E80="","",RIGHT(②選手情報入力!K89,4))</f>
        <v/>
      </c>
      <c r="O80" t="str">
        <f t="shared" si="7"/>
        <v/>
      </c>
      <c r="Q80" t="str">
        <f>IF(E80="","",IF(②選手情報入力!L89="","",IF(K80=1,VLOOKUP(②選手情報入力!L89,種目情報!$A$5:$B$167,2,FALSE),VLOOKUP(②選手情報入力!L89,種目情報!$E$5:$F$142,2,FALSE))))</f>
        <v/>
      </c>
      <c r="R80" t="str">
        <f>IF(E80="","",IF(②選手情報入力!M89="","",②選手情報入力!M89))</f>
        <v/>
      </c>
      <c r="S80" s="29"/>
      <c r="T80" t="str">
        <f>IF(E80="","",IF(②選手情報入力!L89="","",IF(K80=1,VLOOKUP(②選手情報入力!L89,種目情報!$A$5:$C$135,3,FALSE),VLOOKUP(②選手情報入力!L89,種目情報!$E$5:$G$135,3,FALSE))))</f>
        <v/>
      </c>
      <c r="U80" t="str">
        <f>IF(E80="","",IF(②選手情報入力!O89="","",IF(K80=1,VLOOKUP(②選手情報入力!O89,種目情報!$A$5:$B$151,2,FALSE),VLOOKUP(②選手情報入力!O89,種目情報!$E$5:$F$135,2,FALSE))))</f>
        <v/>
      </c>
      <c r="V80" t="str">
        <f>IF(E80="","",IF(②選手情報入力!P89="","",②選手情報入力!P89))</f>
        <v/>
      </c>
      <c r="W80" s="29" t="str">
        <f>IF(E80="","",IF(②選手情報入力!N89="","",1))</f>
        <v/>
      </c>
      <c r="X80" t="str">
        <f>IF(E80="","",IF(②選手情報入力!O89="","",IF(K80=1,VLOOKUP(②選手情報入力!O89,種目情報!$A$5:$C$135,3,FALSE),VLOOKUP(②選手情報入力!O89,種目情報!$E$5:$G$135,3,FALSE))))</f>
        <v/>
      </c>
      <c r="Y80" t="str">
        <f>IF(E80="","",IF(②選手情報入力!R89="","",IF(K80=1,VLOOKUP(②選手情報入力!R89,種目情報!$A$5:$B$151,2,FALSE),VLOOKUP(②選手情報入力!R89,種目情報!$E$5:$F$135,2,FALSE))))</f>
        <v/>
      </c>
      <c r="Z80" t="str">
        <f>IF(E80="","",IF(②選手情報入力!S89="","",②選手情報入力!S89))</f>
        <v/>
      </c>
      <c r="AA80" s="29" t="str">
        <f>IF(E80="","",IF(②選手情報入力!Q89="","",1))</f>
        <v/>
      </c>
      <c r="AB80" t="str">
        <f>IF(E80="","",IF(②選手情報入力!R89="","",IF(K80=1,VLOOKUP(②選手情報入力!R89,種目情報!$A$5:$C$135,3,FALSE),VLOOKUP(②選手情報入力!R89,種目情報!$E$5:$G$135,3,FALSE))))</f>
        <v/>
      </c>
      <c r="AC80" t="str">
        <f>IF(E80="","",IF(②選手情報入力!T89="","",IF(K80=1,種目情報!$J$4,種目情報!$J$6)))</f>
        <v/>
      </c>
      <c r="AD80" t="str">
        <f>IF(E80="","",IF(②選手情報入力!T89="","",IF(K80=1,IF(②選手情報入力!$U$7="","",②選手情報入力!$U$7),IF(②選手情報入力!$U$8="","",②選手情報入力!$U$8))))</f>
        <v/>
      </c>
      <c r="AE80" t="str">
        <f>IF(E80="","",IF(②選手情報入力!T89="","",IF(K80=1,IF(②選手情報入力!$T$7="",0,1),IF(②選手情報入力!$T$8="",0,1))))</f>
        <v/>
      </c>
      <c r="AF80" t="str">
        <f>IF(E80="","",IF(②選手情報入力!T89="","",2))</f>
        <v/>
      </c>
      <c r="AG80" t="str">
        <f>IF(E80="","",IF(②選手情報入力!V89="","",IF(K80=1,種目情報!$J$5,種目情報!$J$7)))</f>
        <v/>
      </c>
      <c r="AH80" t="str">
        <f>IF(E80="","",IF(②選手情報入力!V89="","",IF(K80=1,IF(②選手情報入力!$W$7="","",②選手情報入力!$W$7),IF(②選手情報入力!$W$8="","",②選手情報入力!$W$8))))</f>
        <v/>
      </c>
      <c r="AI80" t="str">
        <f>IF(E80="","",IF(②選手情報入力!V89="","",IF(K80=1,IF(②選手情報入力!$V$7="",0,1),IF(②選手情報入力!$V$8="",0,1))))</f>
        <v/>
      </c>
      <c r="AJ80" t="str">
        <f>IF(E80="","",IF(②選手情報入力!V89="","",2))</f>
        <v/>
      </c>
      <c r="AM80" t="str">
        <f>IF(②選手情報入力!F89="","",ASC(②選手情報入力!F89))</f>
        <v/>
      </c>
      <c r="AN80" t="str">
        <f>IF(②選手情報入力!F89="","",ASC(②選手情報入力!G89))</f>
        <v/>
      </c>
    </row>
    <row r="81" spans="1:40">
      <c r="A81" t="str">
        <f t="shared" si="4"/>
        <v/>
      </c>
      <c r="B81" t="str">
        <f>IF(E81="","",①団体情報入力!$C$5)</f>
        <v/>
      </c>
      <c r="D81" t="str">
        <f>IF(E81="","",IF(①団体情報入力!C86="","",①団体情報入力!C86))</f>
        <v/>
      </c>
      <c r="E81" t="str">
        <f>IF(②選手情報入力!C90="","",②選手情報入力!C90)</f>
        <v/>
      </c>
      <c r="F81" t="str">
        <f>IF(E81="","",②選手情報入力!D90)</f>
        <v/>
      </c>
      <c r="G81" t="str">
        <f>IF(E81="","",ASC(②選手情報入力!E90))</f>
        <v/>
      </c>
      <c r="H81" t="str">
        <f t="shared" si="5"/>
        <v/>
      </c>
      <c r="I81" t="str">
        <f t="shared" si="6"/>
        <v/>
      </c>
      <c r="J81" t="str">
        <f>IF(E81="","",IF(②選手情報入力!H90="","JPN",LEFT(②選手情報入力!H90,3)))</f>
        <v/>
      </c>
      <c r="K81" t="str">
        <f>IF(E81="","",IF(②選手情報入力!I90="男",1,2))</f>
        <v/>
      </c>
      <c r="L81" t="str">
        <f>IF(E81="","",IF(②選手情報入力!J90="","",②選手情報入力!J90))</f>
        <v/>
      </c>
      <c r="M81" t="str">
        <f>IF(E81="","",LEFT(②選手情報入力!K90,4))</f>
        <v/>
      </c>
      <c r="N81" t="str">
        <f>IF(E81="","",RIGHT(②選手情報入力!K90,4))</f>
        <v/>
      </c>
      <c r="O81" t="str">
        <f t="shared" si="7"/>
        <v/>
      </c>
      <c r="Q81" t="str">
        <f>IF(E81="","",IF(②選手情報入力!L90="","",IF(K81=1,VLOOKUP(②選手情報入力!L90,種目情報!$A$5:$B$167,2,FALSE),VLOOKUP(②選手情報入力!L90,種目情報!$E$5:$F$142,2,FALSE))))</f>
        <v/>
      </c>
      <c r="R81" t="str">
        <f>IF(E81="","",IF(②選手情報入力!M90="","",②選手情報入力!M90))</f>
        <v/>
      </c>
      <c r="S81" s="29"/>
      <c r="T81" t="str">
        <f>IF(E81="","",IF(②選手情報入力!L90="","",IF(K81=1,VLOOKUP(②選手情報入力!L90,種目情報!$A$5:$C$135,3,FALSE),VLOOKUP(②選手情報入力!L90,種目情報!$E$5:$G$135,3,FALSE))))</f>
        <v/>
      </c>
      <c r="U81" t="str">
        <f>IF(E81="","",IF(②選手情報入力!O90="","",IF(K81=1,VLOOKUP(②選手情報入力!O90,種目情報!$A$5:$B$151,2,FALSE),VLOOKUP(②選手情報入力!O90,種目情報!$E$5:$F$135,2,FALSE))))</f>
        <v/>
      </c>
      <c r="V81" t="str">
        <f>IF(E81="","",IF(②選手情報入力!P90="","",②選手情報入力!P90))</f>
        <v/>
      </c>
      <c r="W81" s="29" t="str">
        <f>IF(E81="","",IF(②選手情報入力!N90="","",1))</f>
        <v/>
      </c>
      <c r="X81" t="str">
        <f>IF(E81="","",IF(②選手情報入力!O90="","",IF(K81=1,VLOOKUP(②選手情報入力!O90,種目情報!$A$5:$C$135,3,FALSE),VLOOKUP(②選手情報入力!O90,種目情報!$E$5:$G$135,3,FALSE))))</f>
        <v/>
      </c>
      <c r="Y81" t="str">
        <f>IF(E81="","",IF(②選手情報入力!R90="","",IF(K81=1,VLOOKUP(②選手情報入力!R90,種目情報!$A$5:$B$151,2,FALSE),VLOOKUP(②選手情報入力!R90,種目情報!$E$5:$F$135,2,FALSE))))</f>
        <v/>
      </c>
      <c r="Z81" t="str">
        <f>IF(E81="","",IF(②選手情報入力!S90="","",②選手情報入力!S90))</f>
        <v/>
      </c>
      <c r="AA81" s="29" t="str">
        <f>IF(E81="","",IF(②選手情報入力!Q90="","",1))</f>
        <v/>
      </c>
      <c r="AB81" t="str">
        <f>IF(E81="","",IF(②選手情報入力!R90="","",IF(K81=1,VLOOKUP(②選手情報入力!R90,種目情報!$A$5:$C$135,3,FALSE),VLOOKUP(②選手情報入力!R90,種目情報!$E$5:$G$135,3,FALSE))))</f>
        <v/>
      </c>
      <c r="AC81" t="str">
        <f>IF(E81="","",IF(②選手情報入力!T90="","",IF(K81=1,種目情報!$J$4,種目情報!$J$6)))</f>
        <v/>
      </c>
      <c r="AD81" t="str">
        <f>IF(E81="","",IF(②選手情報入力!T90="","",IF(K81=1,IF(②選手情報入力!$U$7="","",②選手情報入力!$U$7),IF(②選手情報入力!$U$8="","",②選手情報入力!$U$8))))</f>
        <v/>
      </c>
      <c r="AE81" t="str">
        <f>IF(E81="","",IF(②選手情報入力!T90="","",IF(K81=1,IF(②選手情報入力!$T$7="",0,1),IF(②選手情報入力!$T$8="",0,1))))</f>
        <v/>
      </c>
      <c r="AF81" t="str">
        <f>IF(E81="","",IF(②選手情報入力!T90="","",2))</f>
        <v/>
      </c>
      <c r="AG81" t="str">
        <f>IF(E81="","",IF(②選手情報入力!V90="","",IF(K81=1,種目情報!$J$5,種目情報!$J$7)))</f>
        <v/>
      </c>
      <c r="AH81" t="str">
        <f>IF(E81="","",IF(②選手情報入力!V90="","",IF(K81=1,IF(②選手情報入力!$W$7="","",②選手情報入力!$W$7),IF(②選手情報入力!$W$8="","",②選手情報入力!$W$8))))</f>
        <v/>
      </c>
      <c r="AI81" t="str">
        <f>IF(E81="","",IF(②選手情報入力!V90="","",IF(K81=1,IF(②選手情報入力!$V$7="",0,1),IF(②選手情報入力!$V$8="",0,1))))</f>
        <v/>
      </c>
      <c r="AJ81" t="str">
        <f>IF(E81="","",IF(②選手情報入力!V90="","",2))</f>
        <v/>
      </c>
      <c r="AM81" t="str">
        <f>IF(②選手情報入力!F90="","",ASC(②選手情報入力!F90))</f>
        <v/>
      </c>
      <c r="AN81" t="str">
        <f>IF(②選手情報入力!F90="","",ASC(②選手情報入力!G90))</f>
        <v/>
      </c>
    </row>
    <row r="82" spans="1:40">
      <c r="A82" t="str">
        <f t="shared" si="4"/>
        <v/>
      </c>
      <c r="B82" t="str">
        <f>IF(E82="","",①団体情報入力!$C$5)</f>
        <v/>
      </c>
      <c r="D82" t="str">
        <f>IF(E82="","",IF(①団体情報入力!C87="","",①団体情報入力!C87))</f>
        <v/>
      </c>
      <c r="E82" t="str">
        <f>IF(②選手情報入力!C91="","",②選手情報入力!C91)</f>
        <v/>
      </c>
      <c r="F82" t="str">
        <f>IF(E82="","",②選手情報入力!D91)</f>
        <v/>
      </c>
      <c r="G82" t="str">
        <f>IF(E82="","",ASC(②選手情報入力!E91))</f>
        <v/>
      </c>
      <c r="H82" t="str">
        <f t="shared" si="5"/>
        <v/>
      </c>
      <c r="I82" t="str">
        <f t="shared" si="6"/>
        <v/>
      </c>
      <c r="J82" t="str">
        <f>IF(E82="","",IF(②選手情報入力!H91="","JPN",LEFT(②選手情報入力!H91,3)))</f>
        <v/>
      </c>
      <c r="K82" t="str">
        <f>IF(E82="","",IF(②選手情報入力!I91="男",1,2))</f>
        <v/>
      </c>
      <c r="L82" t="str">
        <f>IF(E82="","",IF(②選手情報入力!J91="","",②選手情報入力!J91))</f>
        <v/>
      </c>
      <c r="M82" t="str">
        <f>IF(E82="","",LEFT(②選手情報入力!K91,4))</f>
        <v/>
      </c>
      <c r="N82" t="str">
        <f>IF(E82="","",RIGHT(②選手情報入力!K91,4))</f>
        <v/>
      </c>
      <c r="O82" t="str">
        <f t="shared" si="7"/>
        <v/>
      </c>
      <c r="Q82" t="str">
        <f>IF(E82="","",IF(②選手情報入力!L91="","",IF(K82=1,VLOOKUP(②選手情報入力!L91,種目情報!$A$5:$B$167,2,FALSE),VLOOKUP(②選手情報入力!L91,種目情報!$E$5:$F$142,2,FALSE))))</f>
        <v/>
      </c>
      <c r="R82" t="str">
        <f>IF(E82="","",IF(②選手情報入力!M91="","",②選手情報入力!M91))</f>
        <v/>
      </c>
      <c r="S82" s="29"/>
      <c r="T82" t="str">
        <f>IF(E82="","",IF(②選手情報入力!L91="","",IF(K82=1,VLOOKUP(②選手情報入力!L91,種目情報!$A$5:$C$135,3,FALSE),VLOOKUP(②選手情報入力!L91,種目情報!$E$5:$G$135,3,FALSE))))</f>
        <v/>
      </c>
      <c r="U82" t="str">
        <f>IF(E82="","",IF(②選手情報入力!O91="","",IF(K82=1,VLOOKUP(②選手情報入力!O91,種目情報!$A$5:$B$151,2,FALSE),VLOOKUP(②選手情報入力!O91,種目情報!$E$5:$F$135,2,FALSE))))</f>
        <v/>
      </c>
      <c r="V82" t="str">
        <f>IF(E82="","",IF(②選手情報入力!P91="","",②選手情報入力!P91))</f>
        <v/>
      </c>
      <c r="W82" s="29" t="str">
        <f>IF(E82="","",IF(②選手情報入力!N91="","",1))</f>
        <v/>
      </c>
      <c r="X82" t="str">
        <f>IF(E82="","",IF(②選手情報入力!O91="","",IF(K82=1,VLOOKUP(②選手情報入力!O91,種目情報!$A$5:$C$135,3,FALSE),VLOOKUP(②選手情報入力!O91,種目情報!$E$5:$G$135,3,FALSE))))</f>
        <v/>
      </c>
      <c r="Y82" t="str">
        <f>IF(E82="","",IF(②選手情報入力!R91="","",IF(K82=1,VLOOKUP(②選手情報入力!R91,種目情報!$A$5:$B$151,2,FALSE),VLOOKUP(②選手情報入力!R91,種目情報!$E$5:$F$135,2,FALSE))))</f>
        <v/>
      </c>
      <c r="Z82" t="str">
        <f>IF(E82="","",IF(②選手情報入力!S91="","",②選手情報入力!S91))</f>
        <v/>
      </c>
      <c r="AA82" s="29" t="str">
        <f>IF(E82="","",IF(②選手情報入力!Q91="","",1))</f>
        <v/>
      </c>
      <c r="AB82" t="str">
        <f>IF(E82="","",IF(②選手情報入力!R91="","",IF(K82=1,VLOOKUP(②選手情報入力!R91,種目情報!$A$5:$C$135,3,FALSE),VLOOKUP(②選手情報入力!R91,種目情報!$E$5:$G$135,3,FALSE))))</f>
        <v/>
      </c>
      <c r="AC82" t="str">
        <f>IF(E82="","",IF(②選手情報入力!T91="","",IF(K82=1,種目情報!$J$4,種目情報!$J$6)))</f>
        <v/>
      </c>
      <c r="AD82" t="str">
        <f>IF(E82="","",IF(②選手情報入力!T91="","",IF(K82=1,IF(②選手情報入力!$U$7="","",②選手情報入力!$U$7),IF(②選手情報入力!$U$8="","",②選手情報入力!$U$8))))</f>
        <v/>
      </c>
      <c r="AE82" t="str">
        <f>IF(E82="","",IF(②選手情報入力!T91="","",IF(K82=1,IF(②選手情報入力!$T$7="",0,1),IF(②選手情報入力!$T$8="",0,1))))</f>
        <v/>
      </c>
      <c r="AF82" t="str">
        <f>IF(E82="","",IF(②選手情報入力!T91="","",2))</f>
        <v/>
      </c>
      <c r="AG82" t="str">
        <f>IF(E82="","",IF(②選手情報入力!V91="","",IF(K82=1,種目情報!$J$5,種目情報!$J$7)))</f>
        <v/>
      </c>
      <c r="AH82" t="str">
        <f>IF(E82="","",IF(②選手情報入力!V91="","",IF(K82=1,IF(②選手情報入力!$W$7="","",②選手情報入力!$W$7),IF(②選手情報入力!$W$8="","",②選手情報入力!$W$8))))</f>
        <v/>
      </c>
      <c r="AI82" t="str">
        <f>IF(E82="","",IF(②選手情報入力!V91="","",IF(K82=1,IF(②選手情報入力!$V$7="",0,1),IF(②選手情報入力!$V$8="",0,1))))</f>
        <v/>
      </c>
      <c r="AJ82" t="str">
        <f>IF(E82="","",IF(②選手情報入力!V91="","",2))</f>
        <v/>
      </c>
      <c r="AM82" t="str">
        <f>IF(②選手情報入力!F91="","",ASC(②選手情報入力!F91))</f>
        <v/>
      </c>
      <c r="AN82" t="str">
        <f>IF(②選手情報入力!F91="","",ASC(②選手情報入力!G91))</f>
        <v/>
      </c>
    </row>
    <row r="83" spans="1:40">
      <c r="A83" t="str">
        <f t="shared" si="4"/>
        <v/>
      </c>
      <c r="B83" t="str">
        <f>IF(E83="","",①団体情報入力!$C$5)</f>
        <v/>
      </c>
      <c r="D83" t="str">
        <f>IF(E83="","",IF(①団体情報入力!C88="","",①団体情報入力!C88))</f>
        <v/>
      </c>
      <c r="E83" t="str">
        <f>IF(②選手情報入力!C92="","",②選手情報入力!C92)</f>
        <v/>
      </c>
      <c r="F83" t="str">
        <f>IF(E83="","",②選手情報入力!D92)</f>
        <v/>
      </c>
      <c r="G83" t="str">
        <f>IF(E83="","",ASC(②選手情報入力!E92))</f>
        <v/>
      </c>
      <c r="H83" t="str">
        <f t="shared" si="5"/>
        <v/>
      </c>
      <c r="I83" t="str">
        <f t="shared" si="6"/>
        <v/>
      </c>
      <c r="J83" t="str">
        <f>IF(E83="","",IF(②選手情報入力!H92="","JPN",LEFT(②選手情報入力!H92,3)))</f>
        <v/>
      </c>
      <c r="K83" t="str">
        <f>IF(E83="","",IF(②選手情報入力!I92="男",1,2))</f>
        <v/>
      </c>
      <c r="L83" t="str">
        <f>IF(E83="","",IF(②選手情報入力!J92="","",②選手情報入力!J92))</f>
        <v/>
      </c>
      <c r="M83" t="str">
        <f>IF(E83="","",LEFT(②選手情報入力!K92,4))</f>
        <v/>
      </c>
      <c r="N83" t="str">
        <f>IF(E83="","",RIGHT(②選手情報入力!K92,4))</f>
        <v/>
      </c>
      <c r="O83" t="str">
        <f t="shared" si="7"/>
        <v/>
      </c>
      <c r="Q83" t="str">
        <f>IF(E83="","",IF(②選手情報入力!L92="","",IF(K83=1,VLOOKUP(②選手情報入力!L92,種目情報!$A$5:$B$167,2,FALSE),VLOOKUP(②選手情報入力!L92,種目情報!$E$5:$F$142,2,FALSE))))</f>
        <v/>
      </c>
      <c r="R83" t="str">
        <f>IF(E83="","",IF(②選手情報入力!M92="","",②選手情報入力!M92))</f>
        <v/>
      </c>
      <c r="S83" s="29"/>
      <c r="T83" t="str">
        <f>IF(E83="","",IF(②選手情報入力!L92="","",IF(K83=1,VLOOKUP(②選手情報入力!L92,種目情報!$A$5:$C$135,3,FALSE),VLOOKUP(②選手情報入力!L92,種目情報!$E$5:$G$135,3,FALSE))))</f>
        <v/>
      </c>
      <c r="U83" t="str">
        <f>IF(E83="","",IF(②選手情報入力!O92="","",IF(K83=1,VLOOKUP(②選手情報入力!O92,種目情報!$A$5:$B$151,2,FALSE),VLOOKUP(②選手情報入力!O92,種目情報!$E$5:$F$135,2,FALSE))))</f>
        <v/>
      </c>
      <c r="V83" t="str">
        <f>IF(E83="","",IF(②選手情報入力!P92="","",②選手情報入力!P92))</f>
        <v/>
      </c>
      <c r="W83" s="29" t="str">
        <f>IF(E83="","",IF(②選手情報入力!N92="","",1))</f>
        <v/>
      </c>
      <c r="X83" t="str">
        <f>IF(E83="","",IF(②選手情報入力!O92="","",IF(K83=1,VLOOKUP(②選手情報入力!O92,種目情報!$A$5:$C$135,3,FALSE),VLOOKUP(②選手情報入力!O92,種目情報!$E$5:$G$135,3,FALSE))))</f>
        <v/>
      </c>
      <c r="Y83" t="str">
        <f>IF(E83="","",IF(②選手情報入力!R92="","",IF(K83=1,VLOOKUP(②選手情報入力!R92,種目情報!$A$5:$B$151,2,FALSE),VLOOKUP(②選手情報入力!R92,種目情報!$E$5:$F$135,2,FALSE))))</f>
        <v/>
      </c>
      <c r="Z83" t="str">
        <f>IF(E83="","",IF(②選手情報入力!S92="","",②選手情報入力!S92))</f>
        <v/>
      </c>
      <c r="AA83" s="29" t="str">
        <f>IF(E83="","",IF(②選手情報入力!Q92="","",1))</f>
        <v/>
      </c>
      <c r="AB83" t="str">
        <f>IF(E83="","",IF(②選手情報入力!R92="","",IF(K83=1,VLOOKUP(②選手情報入力!R92,種目情報!$A$5:$C$135,3,FALSE),VLOOKUP(②選手情報入力!R92,種目情報!$E$5:$G$135,3,FALSE))))</f>
        <v/>
      </c>
      <c r="AC83" t="str">
        <f>IF(E83="","",IF(②選手情報入力!T92="","",IF(K83=1,種目情報!$J$4,種目情報!$J$6)))</f>
        <v/>
      </c>
      <c r="AD83" t="str">
        <f>IF(E83="","",IF(②選手情報入力!T92="","",IF(K83=1,IF(②選手情報入力!$U$7="","",②選手情報入力!$U$7),IF(②選手情報入力!$U$8="","",②選手情報入力!$U$8))))</f>
        <v/>
      </c>
      <c r="AE83" t="str">
        <f>IF(E83="","",IF(②選手情報入力!T92="","",IF(K83=1,IF(②選手情報入力!$T$7="",0,1),IF(②選手情報入力!$T$8="",0,1))))</f>
        <v/>
      </c>
      <c r="AF83" t="str">
        <f>IF(E83="","",IF(②選手情報入力!T92="","",2))</f>
        <v/>
      </c>
      <c r="AG83" t="str">
        <f>IF(E83="","",IF(②選手情報入力!V92="","",IF(K83=1,種目情報!$J$5,種目情報!$J$7)))</f>
        <v/>
      </c>
      <c r="AH83" t="str">
        <f>IF(E83="","",IF(②選手情報入力!V92="","",IF(K83=1,IF(②選手情報入力!$W$7="","",②選手情報入力!$W$7),IF(②選手情報入力!$W$8="","",②選手情報入力!$W$8))))</f>
        <v/>
      </c>
      <c r="AI83" t="str">
        <f>IF(E83="","",IF(②選手情報入力!V92="","",IF(K83=1,IF(②選手情報入力!$V$7="",0,1),IF(②選手情報入力!$V$8="",0,1))))</f>
        <v/>
      </c>
      <c r="AJ83" t="str">
        <f>IF(E83="","",IF(②選手情報入力!V92="","",2))</f>
        <v/>
      </c>
      <c r="AM83" t="str">
        <f>IF(②選手情報入力!F92="","",ASC(②選手情報入力!F92))</f>
        <v/>
      </c>
      <c r="AN83" t="str">
        <f>IF(②選手情報入力!F92="","",ASC(②選手情報入力!G92))</f>
        <v/>
      </c>
    </row>
    <row r="84" spans="1:40">
      <c r="A84" t="str">
        <f t="shared" si="4"/>
        <v/>
      </c>
      <c r="B84" t="str">
        <f>IF(E84="","",①団体情報入力!$C$5)</f>
        <v/>
      </c>
      <c r="D84" t="str">
        <f>IF(E84="","",IF(①団体情報入力!C89="","",①団体情報入力!C89))</f>
        <v/>
      </c>
      <c r="E84" t="str">
        <f>IF(②選手情報入力!C93="","",②選手情報入力!C93)</f>
        <v/>
      </c>
      <c r="F84" t="str">
        <f>IF(E84="","",②選手情報入力!D93)</f>
        <v/>
      </c>
      <c r="G84" t="str">
        <f>IF(E84="","",ASC(②選手情報入力!E93))</f>
        <v/>
      </c>
      <c r="H84" t="str">
        <f t="shared" si="5"/>
        <v/>
      </c>
      <c r="I84" t="str">
        <f t="shared" si="6"/>
        <v/>
      </c>
      <c r="J84" t="str">
        <f>IF(E84="","",IF(②選手情報入力!H93="","JPN",LEFT(②選手情報入力!H93,3)))</f>
        <v/>
      </c>
      <c r="K84" t="str">
        <f>IF(E84="","",IF(②選手情報入力!I93="男",1,2))</f>
        <v/>
      </c>
      <c r="L84" t="str">
        <f>IF(E84="","",IF(②選手情報入力!J93="","",②選手情報入力!J93))</f>
        <v/>
      </c>
      <c r="M84" t="str">
        <f>IF(E84="","",LEFT(②選手情報入力!K93,4))</f>
        <v/>
      </c>
      <c r="N84" t="str">
        <f>IF(E84="","",RIGHT(②選手情報入力!K93,4))</f>
        <v/>
      </c>
      <c r="O84" t="str">
        <f t="shared" si="7"/>
        <v/>
      </c>
      <c r="Q84" t="str">
        <f>IF(E84="","",IF(②選手情報入力!L93="","",IF(K84=1,VLOOKUP(②選手情報入力!L93,種目情報!$A$5:$B$167,2,FALSE),VLOOKUP(②選手情報入力!L93,種目情報!$E$5:$F$142,2,FALSE))))</f>
        <v/>
      </c>
      <c r="R84" t="str">
        <f>IF(E84="","",IF(②選手情報入力!M93="","",②選手情報入力!M93))</f>
        <v/>
      </c>
      <c r="S84" s="29"/>
      <c r="T84" t="str">
        <f>IF(E84="","",IF(②選手情報入力!L93="","",IF(K84=1,VLOOKUP(②選手情報入力!L93,種目情報!$A$5:$C$135,3,FALSE),VLOOKUP(②選手情報入力!L93,種目情報!$E$5:$G$135,3,FALSE))))</f>
        <v/>
      </c>
      <c r="U84" t="str">
        <f>IF(E84="","",IF(②選手情報入力!O93="","",IF(K84=1,VLOOKUP(②選手情報入力!O93,種目情報!$A$5:$B$151,2,FALSE),VLOOKUP(②選手情報入力!O93,種目情報!$E$5:$F$135,2,FALSE))))</f>
        <v/>
      </c>
      <c r="V84" t="str">
        <f>IF(E84="","",IF(②選手情報入力!P93="","",②選手情報入力!P93))</f>
        <v/>
      </c>
      <c r="W84" s="29" t="str">
        <f>IF(E84="","",IF(②選手情報入力!N93="","",1))</f>
        <v/>
      </c>
      <c r="X84" t="str">
        <f>IF(E84="","",IF(②選手情報入力!O93="","",IF(K84=1,VLOOKUP(②選手情報入力!O93,種目情報!$A$5:$C$135,3,FALSE),VLOOKUP(②選手情報入力!O93,種目情報!$E$5:$G$135,3,FALSE))))</f>
        <v/>
      </c>
      <c r="Y84" t="str">
        <f>IF(E84="","",IF(②選手情報入力!R93="","",IF(K84=1,VLOOKUP(②選手情報入力!R93,種目情報!$A$5:$B$151,2,FALSE),VLOOKUP(②選手情報入力!R93,種目情報!$E$5:$F$135,2,FALSE))))</f>
        <v/>
      </c>
      <c r="Z84" t="str">
        <f>IF(E84="","",IF(②選手情報入力!S93="","",②選手情報入力!S93))</f>
        <v/>
      </c>
      <c r="AA84" s="29" t="str">
        <f>IF(E84="","",IF(②選手情報入力!Q93="","",1))</f>
        <v/>
      </c>
      <c r="AB84" t="str">
        <f>IF(E84="","",IF(②選手情報入力!R93="","",IF(K84=1,VLOOKUP(②選手情報入力!R93,種目情報!$A$5:$C$135,3,FALSE),VLOOKUP(②選手情報入力!R93,種目情報!$E$5:$G$135,3,FALSE))))</f>
        <v/>
      </c>
      <c r="AC84" t="str">
        <f>IF(E84="","",IF(②選手情報入力!T93="","",IF(K84=1,種目情報!$J$4,種目情報!$J$6)))</f>
        <v/>
      </c>
      <c r="AD84" t="str">
        <f>IF(E84="","",IF(②選手情報入力!T93="","",IF(K84=1,IF(②選手情報入力!$U$7="","",②選手情報入力!$U$7),IF(②選手情報入力!$U$8="","",②選手情報入力!$U$8))))</f>
        <v/>
      </c>
      <c r="AE84" t="str">
        <f>IF(E84="","",IF(②選手情報入力!T93="","",IF(K84=1,IF(②選手情報入力!$T$7="",0,1),IF(②選手情報入力!$T$8="",0,1))))</f>
        <v/>
      </c>
      <c r="AF84" t="str">
        <f>IF(E84="","",IF(②選手情報入力!T93="","",2))</f>
        <v/>
      </c>
      <c r="AG84" t="str">
        <f>IF(E84="","",IF(②選手情報入力!V93="","",IF(K84=1,種目情報!$J$5,種目情報!$J$7)))</f>
        <v/>
      </c>
      <c r="AH84" t="str">
        <f>IF(E84="","",IF(②選手情報入力!V93="","",IF(K84=1,IF(②選手情報入力!$W$7="","",②選手情報入力!$W$7),IF(②選手情報入力!$W$8="","",②選手情報入力!$W$8))))</f>
        <v/>
      </c>
      <c r="AI84" t="str">
        <f>IF(E84="","",IF(②選手情報入力!V93="","",IF(K84=1,IF(②選手情報入力!$V$7="",0,1),IF(②選手情報入力!$V$8="",0,1))))</f>
        <v/>
      </c>
      <c r="AJ84" t="str">
        <f>IF(E84="","",IF(②選手情報入力!V93="","",2))</f>
        <v/>
      </c>
      <c r="AM84" t="str">
        <f>IF(②選手情報入力!F93="","",ASC(②選手情報入力!F93))</f>
        <v/>
      </c>
      <c r="AN84" t="str">
        <f>IF(②選手情報入力!F93="","",ASC(②選手情報入力!G93))</f>
        <v/>
      </c>
    </row>
    <row r="85" spans="1:40">
      <c r="A85" t="str">
        <f t="shared" si="4"/>
        <v/>
      </c>
      <c r="B85" t="str">
        <f>IF(E85="","",①団体情報入力!$C$5)</f>
        <v/>
      </c>
      <c r="D85" t="str">
        <f>IF(E85="","",IF(①団体情報入力!C90="","",①団体情報入力!C90))</f>
        <v/>
      </c>
      <c r="E85" t="str">
        <f>IF(②選手情報入力!C94="","",②選手情報入力!C94)</f>
        <v/>
      </c>
      <c r="F85" t="str">
        <f>IF(E85="","",②選手情報入力!D94)</f>
        <v/>
      </c>
      <c r="G85" t="str">
        <f>IF(E85="","",ASC(②選手情報入力!E94))</f>
        <v/>
      </c>
      <c r="H85" t="str">
        <f t="shared" si="5"/>
        <v/>
      </c>
      <c r="I85" t="str">
        <f t="shared" si="6"/>
        <v/>
      </c>
      <c r="J85" t="str">
        <f>IF(E85="","",IF(②選手情報入力!H94="","JPN",LEFT(②選手情報入力!H94,3)))</f>
        <v/>
      </c>
      <c r="K85" t="str">
        <f>IF(E85="","",IF(②選手情報入力!I94="男",1,2))</f>
        <v/>
      </c>
      <c r="L85" t="str">
        <f>IF(E85="","",IF(②選手情報入力!J94="","",②選手情報入力!J94))</f>
        <v/>
      </c>
      <c r="M85" t="str">
        <f>IF(E85="","",LEFT(②選手情報入力!K94,4))</f>
        <v/>
      </c>
      <c r="N85" t="str">
        <f>IF(E85="","",RIGHT(②選手情報入力!K94,4))</f>
        <v/>
      </c>
      <c r="O85" t="str">
        <f t="shared" si="7"/>
        <v/>
      </c>
      <c r="Q85" t="str">
        <f>IF(E85="","",IF(②選手情報入力!L94="","",IF(K85=1,VLOOKUP(②選手情報入力!L94,種目情報!$A$5:$B$167,2,FALSE),VLOOKUP(②選手情報入力!L94,種目情報!$E$5:$F$142,2,FALSE))))</f>
        <v/>
      </c>
      <c r="R85" t="str">
        <f>IF(E85="","",IF(②選手情報入力!M94="","",②選手情報入力!M94))</f>
        <v/>
      </c>
      <c r="S85" s="29"/>
      <c r="T85" t="str">
        <f>IF(E85="","",IF(②選手情報入力!L94="","",IF(K85=1,VLOOKUP(②選手情報入力!L94,種目情報!$A$5:$C$135,3,FALSE),VLOOKUP(②選手情報入力!L94,種目情報!$E$5:$G$135,3,FALSE))))</f>
        <v/>
      </c>
      <c r="U85" t="str">
        <f>IF(E85="","",IF(②選手情報入力!O94="","",IF(K85=1,VLOOKUP(②選手情報入力!O94,種目情報!$A$5:$B$151,2,FALSE),VLOOKUP(②選手情報入力!O94,種目情報!$E$5:$F$135,2,FALSE))))</f>
        <v/>
      </c>
      <c r="V85" t="str">
        <f>IF(E85="","",IF(②選手情報入力!P94="","",②選手情報入力!P94))</f>
        <v/>
      </c>
      <c r="W85" s="29" t="str">
        <f>IF(E85="","",IF(②選手情報入力!N94="","",1))</f>
        <v/>
      </c>
      <c r="X85" t="str">
        <f>IF(E85="","",IF(②選手情報入力!O94="","",IF(K85=1,VLOOKUP(②選手情報入力!O94,種目情報!$A$5:$C$135,3,FALSE),VLOOKUP(②選手情報入力!O94,種目情報!$E$5:$G$135,3,FALSE))))</f>
        <v/>
      </c>
      <c r="Y85" t="str">
        <f>IF(E85="","",IF(②選手情報入力!R94="","",IF(K85=1,VLOOKUP(②選手情報入力!R94,種目情報!$A$5:$B$151,2,FALSE),VLOOKUP(②選手情報入力!R94,種目情報!$E$5:$F$135,2,FALSE))))</f>
        <v/>
      </c>
      <c r="Z85" t="str">
        <f>IF(E85="","",IF(②選手情報入力!S94="","",②選手情報入力!S94))</f>
        <v/>
      </c>
      <c r="AA85" s="29" t="str">
        <f>IF(E85="","",IF(②選手情報入力!Q94="","",1))</f>
        <v/>
      </c>
      <c r="AB85" t="str">
        <f>IF(E85="","",IF(②選手情報入力!R94="","",IF(K85=1,VLOOKUP(②選手情報入力!R94,種目情報!$A$5:$C$135,3,FALSE),VLOOKUP(②選手情報入力!R94,種目情報!$E$5:$G$135,3,FALSE))))</f>
        <v/>
      </c>
      <c r="AC85" t="str">
        <f>IF(E85="","",IF(②選手情報入力!T94="","",IF(K85=1,種目情報!$J$4,種目情報!$J$6)))</f>
        <v/>
      </c>
      <c r="AD85" t="str">
        <f>IF(E85="","",IF(②選手情報入力!T94="","",IF(K85=1,IF(②選手情報入力!$U$7="","",②選手情報入力!$U$7),IF(②選手情報入力!$U$8="","",②選手情報入力!$U$8))))</f>
        <v/>
      </c>
      <c r="AE85" t="str">
        <f>IF(E85="","",IF(②選手情報入力!T94="","",IF(K85=1,IF(②選手情報入力!$T$7="",0,1),IF(②選手情報入力!$T$8="",0,1))))</f>
        <v/>
      </c>
      <c r="AF85" t="str">
        <f>IF(E85="","",IF(②選手情報入力!T94="","",2))</f>
        <v/>
      </c>
      <c r="AG85" t="str">
        <f>IF(E85="","",IF(②選手情報入力!V94="","",IF(K85=1,種目情報!$J$5,種目情報!$J$7)))</f>
        <v/>
      </c>
      <c r="AH85" t="str">
        <f>IF(E85="","",IF(②選手情報入力!V94="","",IF(K85=1,IF(②選手情報入力!$W$7="","",②選手情報入力!$W$7),IF(②選手情報入力!$W$8="","",②選手情報入力!$W$8))))</f>
        <v/>
      </c>
      <c r="AI85" t="str">
        <f>IF(E85="","",IF(②選手情報入力!V94="","",IF(K85=1,IF(②選手情報入力!$V$7="",0,1),IF(②選手情報入力!$V$8="",0,1))))</f>
        <v/>
      </c>
      <c r="AJ85" t="str">
        <f>IF(E85="","",IF(②選手情報入力!V94="","",2))</f>
        <v/>
      </c>
      <c r="AM85" t="str">
        <f>IF(②選手情報入力!F94="","",ASC(②選手情報入力!F94))</f>
        <v/>
      </c>
      <c r="AN85" t="str">
        <f>IF(②選手情報入力!F94="","",ASC(②選手情報入力!G94))</f>
        <v/>
      </c>
    </row>
    <row r="86" spans="1:40">
      <c r="A86" t="str">
        <f t="shared" si="4"/>
        <v/>
      </c>
      <c r="B86" t="str">
        <f>IF(E86="","",①団体情報入力!$C$5)</f>
        <v/>
      </c>
      <c r="D86" t="str">
        <f>IF(E86="","",IF(①団体情報入力!C91="","",①団体情報入力!C91))</f>
        <v/>
      </c>
      <c r="E86" t="str">
        <f>IF(②選手情報入力!C95="","",②選手情報入力!C95)</f>
        <v/>
      </c>
      <c r="F86" t="str">
        <f>IF(E86="","",②選手情報入力!D95)</f>
        <v/>
      </c>
      <c r="G86" t="str">
        <f>IF(E86="","",ASC(②選手情報入力!E95))</f>
        <v/>
      </c>
      <c r="H86" t="str">
        <f t="shared" si="5"/>
        <v/>
      </c>
      <c r="I86" t="str">
        <f t="shared" si="6"/>
        <v/>
      </c>
      <c r="J86" t="str">
        <f>IF(E86="","",IF(②選手情報入力!H95="","JPN",LEFT(②選手情報入力!H95,3)))</f>
        <v/>
      </c>
      <c r="K86" t="str">
        <f>IF(E86="","",IF(②選手情報入力!I95="男",1,2))</f>
        <v/>
      </c>
      <c r="L86" t="str">
        <f>IF(E86="","",IF(②選手情報入力!J95="","",②選手情報入力!J95))</f>
        <v/>
      </c>
      <c r="M86" t="str">
        <f>IF(E86="","",LEFT(②選手情報入力!K95,4))</f>
        <v/>
      </c>
      <c r="N86" t="str">
        <f>IF(E86="","",RIGHT(②選手情報入力!K95,4))</f>
        <v/>
      </c>
      <c r="O86" t="str">
        <f t="shared" si="7"/>
        <v/>
      </c>
      <c r="Q86" t="str">
        <f>IF(E86="","",IF(②選手情報入力!L95="","",IF(K86=1,VLOOKUP(②選手情報入力!L95,種目情報!$A$5:$B$167,2,FALSE),VLOOKUP(②選手情報入力!L95,種目情報!$E$5:$F$142,2,FALSE))))</f>
        <v/>
      </c>
      <c r="R86" t="str">
        <f>IF(E86="","",IF(②選手情報入力!M95="","",②選手情報入力!M95))</f>
        <v/>
      </c>
      <c r="S86" s="29"/>
      <c r="T86" t="str">
        <f>IF(E86="","",IF(②選手情報入力!L95="","",IF(K86=1,VLOOKUP(②選手情報入力!L95,種目情報!$A$5:$C$135,3,FALSE),VLOOKUP(②選手情報入力!L95,種目情報!$E$5:$G$135,3,FALSE))))</f>
        <v/>
      </c>
      <c r="U86" t="str">
        <f>IF(E86="","",IF(②選手情報入力!O95="","",IF(K86=1,VLOOKUP(②選手情報入力!O95,種目情報!$A$5:$B$151,2,FALSE),VLOOKUP(②選手情報入力!O95,種目情報!$E$5:$F$135,2,FALSE))))</f>
        <v/>
      </c>
      <c r="V86" t="str">
        <f>IF(E86="","",IF(②選手情報入力!P95="","",②選手情報入力!P95))</f>
        <v/>
      </c>
      <c r="W86" s="29" t="str">
        <f>IF(E86="","",IF(②選手情報入力!N95="","",1))</f>
        <v/>
      </c>
      <c r="X86" t="str">
        <f>IF(E86="","",IF(②選手情報入力!O95="","",IF(K86=1,VLOOKUP(②選手情報入力!O95,種目情報!$A$5:$C$135,3,FALSE),VLOOKUP(②選手情報入力!O95,種目情報!$E$5:$G$135,3,FALSE))))</f>
        <v/>
      </c>
      <c r="Y86" t="str">
        <f>IF(E86="","",IF(②選手情報入力!R95="","",IF(K86=1,VLOOKUP(②選手情報入力!R95,種目情報!$A$5:$B$151,2,FALSE),VLOOKUP(②選手情報入力!R95,種目情報!$E$5:$F$135,2,FALSE))))</f>
        <v/>
      </c>
      <c r="Z86" t="str">
        <f>IF(E86="","",IF(②選手情報入力!S95="","",②選手情報入力!S95))</f>
        <v/>
      </c>
      <c r="AA86" s="29" t="str">
        <f>IF(E86="","",IF(②選手情報入力!Q95="","",1))</f>
        <v/>
      </c>
      <c r="AB86" t="str">
        <f>IF(E86="","",IF(②選手情報入力!R95="","",IF(K86=1,VLOOKUP(②選手情報入力!R95,種目情報!$A$5:$C$135,3,FALSE),VLOOKUP(②選手情報入力!R95,種目情報!$E$5:$G$135,3,FALSE))))</f>
        <v/>
      </c>
      <c r="AC86" t="str">
        <f>IF(E86="","",IF(②選手情報入力!T95="","",IF(K86=1,種目情報!$J$4,種目情報!$J$6)))</f>
        <v/>
      </c>
      <c r="AD86" t="str">
        <f>IF(E86="","",IF(②選手情報入力!T95="","",IF(K86=1,IF(②選手情報入力!$U$7="","",②選手情報入力!$U$7),IF(②選手情報入力!$U$8="","",②選手情報入力!$U$8))))</f>
        <v/>
      </c>
      <c r="AE86" t="str">
        <f>IF(E86="","",IF(②選手情報入力!T95="","",IF(K86=1,IF(②選手情報入力!$T$7="",0,1),IF(②選手情報入力!$T$8="",0,1))))</f>
        <v/>
      </c>
      <c r="AF86" t="str">
        <f>IF(E86="","",IF(②選手情報入力!T95="","",2))</f>
        <v/>
      </c>
      <c r="AG86" t="str">
        <f>IF(E86="","",IF(②選手情報入力!V95="","",IF(K86=1,種目情報!$J$5,種目情報!$J$7)))</f>
        <v/>
      </c>
      <c r="AH86" t="str">
        <f>IF(E86="","",IF(②選手情報入力!V95="","",IF(K86=1,IF(②選手情報入力!$W$7="","",②選手情報入力!$W$7),IF(②選手情報入力!$W$8="","",②選手情報入力!$W$8))))</f>
        <v/>
      </c>
      <c r="AI86" t="str">
        <f>IF(E86="","",IF(②選手情報入力!V95="","",IF(K86=1,IF(②選手情報入力!$V$7="",0,1),IF(②選手情報入力!$V$8="",0,1))))</f>
        <v/>
      </c>
      <c r="AJ86" t="str">
        <f>IF(E86="","",IF(②選手情報入力!V95="","",2))</f>
        <v/>
      </c>
      <c r="AM86" t="str">
        <f>IF(②選手情報入力!F95="","",ASC(②選手情報入力!F95))</f>
        <v/>
      </c>
      <c r="AN86" t="str">
        <f>IF(②選手情報入力!F95="","",ASC(②選手情報入力!G95))</f>
        <v/>
      </c>
    </row>
    <row r="87" spans="1:40">
      <c r="A87" t="str">
        <f t="shared" si="4"/>
        <v/>
      </c>
      <c r="B87" t="str">
        <f>IF(E87="","",①団体情報入力!$C$5)</f>
        <v/>
      </c>
      <c r="D87" t="str">
        <f>IF(E87="","",IF(①団体情報入力!C92="","",①団体情報入力!C92))</f>
        <v/>
      </c>
      <c r="E87" t="str">
        <f>IF(②選手情報入力!C96="","",②選手情報入力!C96)</f>
        <v/>
      </c>
      <c r="F87" t="str">
        <f>IF(E87="","",②選手情報入力!D96)</f>
        <v/>
      </c>
      <c r="G87" t="str">
        <f>IF(E87="","",ASC(②選手情報入力!E96))</f>
        <v/>
      </c>
      <c r="H87" t="str">
        <f t="shared" si="5"/>
        <v/>
      </c>
      <c r="I87" t="str">
        <f t="shared" si="6"/>
        <v/>
      </c>
      <c r="J87" t="str">
        <f>IF(E87="","",IF(②選手情報入力!H96="","JPN",LEFT(②選手情報入力!H96,3)))</f>
        <v/>
      </c>
      <c r="K87" t="str">
        <f>IF(E87="","",IF(②選手情報入力!I96="男",1,2))</f>
        <v/>
      </c>
      <c r="L87" t="str">
        <f>IF(E87="","",IF(②選手情報入力!J96="","",②選手情報入力!J96))</f>
        <v/>
      </c>
      <c r="M87" t="str">
        <f>IF(E87="","",LEFT(②選手情報入力!K96,4))</f>
        <v/>
      </c>
      <c r="N87" t="str">
        <f>IF(E87="","",RIGHT(②選手情報入力!K96,4))</f>
        <v/>
      </c>
      <c r="O87" t="str">
        <f t="shared" si="7"/>
        <v/>
      </c>
      <c r="Q87" t="str">
        <f>IF(E87="","",IF(②選手情報入力!L96="","",IF(K87=1,VLOOKUP(②選手情報入力!L96,種目情報!$A$5:$B$167,2,FALSE),VLOOKUP(②選手情報入力!L96,種目情報!$E$5:$F$142,2,FALSE))))</f>
        <v/>
      </c>
      <c r="R87" t="str">
        <f>IF(E87="","",IF(②選手情報入力!M96="","",②選手情報入力!M96))</f>
        <v/>
      </c>
      <c r="S87" s="29"/>
      <c r="T87" t="str">
        <f>IF(E87="","",IF(②選手情報入力!L96="","",IF(K87=1,VLOOKUP(②選手情報入力!L96,種目情報!$A$5:$C$135,3,FALSE),VLOOKUP(②選手情報入力!L96,種目情報!$E$5:$G$135,3,FALSE))))</f>
        <v/>
      </c>
      <c r="U87" t="str">
        <f>IF(E87="","",IF(②選手情報入力!O96="","",IF(K87=1,VLOOKUP(②選手情報入力!O96,種目情報!$A$5:$B$151,2,FALSE),VLOOKUP(②選手情報入力!O96,種目情報!$E$5:$F$135,2,FALSE))))</f>
        <v/>
      </c>
      <c r="V87" t="str">
        <f>IF(E87="","",IF(②選手情報入力!P96="","",②選手情報入力!P96))</f>
        <v/>
      </c>
      <c r="W87" s="29" t="str">
        <f>IF(E87="","",IF(②選手情報入力!N96="","",1))</f>
        <v/>
      </c>
      <c r="X87" t="str">
        <f>IF(E87="","",IF(②選手情報入力!O96="","",IF(K87=1,VLOOKUP(②選手情報入力!O96,種目情報!$A$5:$C$135,3,FALSE),VLOOKUP(②選手情報入力!O96,種目情報!$E$5:$G$135,3,FALSE))))</f>
        <v/>
      </c>
      <c r="Y87" t="str">
        <f>IF(E87="","",IF(②選手情報入力!R96="","",IF(K87=1,VLOOKUP(②選手情報入力!R96,種目情報!$A$5:$B$151,2,FALSE),VLOOKUP(②選手情報入力!R96,種目情報!$E$5:$F$135,2,FALSE))))</f>
        <v/>
      </c>
      <c r="Z87" t="str">
        <f>IF(E87="","",IF(②選手情報入力!S96="","",②選手情報入力!S96))</f>
        <v/>
      </c>
      <c r="AA87" s="29" t="str">
        <f>IF(E87="","",IF(②選手情報入力!Q96="","",1))</f>
        <v/>
      </c>
      <c r="AB87" t="str">
        <f>IF(E87="","",IF(②選手情報入力!R96="","",IF(K87=1,VLOOKUP(②選手情報入力!R96,種目情報!$A$5:$C$135,3,FALSE),VLOOKUP(②選手情報入力!R96,種目情報!$E$5:$G$135,3,FALSE))))</f>
        <v/>
      </c>
      <c r="AC87" t="str">
        <f>IF(E87="","",IF(②選手情報入力!T96="","",IF(K87=1,種目情報!$J$4,種目情報!$J$6)))</f>
        <v/>
      </c>
      <c r="AD87" t="str">
        <f>IF(E87="","",IF(②選手情報入力!T96="","",IF(K87=1,IF(②選手情報入力!$U$7="","",②選手情報入力!$U$7),IF(②選手情報入力!$U$8="","",②選手情報入力!$U$8))))</f>
        <v/>
      </c>
      <c r="AE87" t="str">
        <f>IF(E87="","",IF(②選手情報入力!T96="","",IF(K87=1,IF(②選手情報入力!$T$7="",0,1),IF(②選手情報入力!$T$8="",0,1))))</f>
        <v/>
      </c>
      <c r="AF87" t="str">
        <f>IF(E87="","",IF(②選手情報入力!T96="","",2))</f>
        <v/>
      </c>
      <c r="AG87" t="str">
        <f>IF(E87="","",IF(②選手情報入力!V96="","",IF(K87=1,種目情報!$J$5,種目情報!$J$7)))</f>
        <v/>
      </c>
      <c r="AH87" t="str">
        <f>IF(E87="","",IF(②選手情報入力!V96="","",IF(K87=1,IF(②選手情報入力!$W$7="","",②選手情報入力!$W$7),IF(②選手情報入力!$W$8="","",②選手情報入力!$W$8))))</f>
        <v/>
      </c>
      <c r="AI87" t="str">
        <f>IF(E87="","",IF(②選手情報入力!V96="","",IF(K87=1,IF(②選手情報入力!$V$7="",0,1),IF(②選手情報入力!$V$8="",0,1))))</f>
        <v/>
      </c>
      <c r="AJ87" t="str">
        <f>IF(E87="","",IF(②選手情報入力!V96="","",2))</f>
        <v/>
      </c>
      <c r="AM87" t="str">
        <f>IF(②選手情報入力!F96="","",ASC(②選手情報入力!F96))</f>
        <v/>
      </c>
      <c r="AN87" t="str">
        <f>IF(②選手情報入力!F96="","",ASC(②選手情報入力!G96))</f>
        <v/>
      </c>
    </row>
    <row r="88" spans="1:40">
      <c r="A88" t="str">
        <f t="shared" si="4"/>
        <v/>
      </c>
      <c r="B88" t="str">
        <f>IF(E88="","",①団体情報入力!$C$5)</f>
        <v/>
      </c>
      <c r="D88" t="str">
        <f>IF(E88="","",IF(①団体情報入力!C93="","",①団体情報入力!C93))</f>
        <v/>
      </c>
      <c r="E88" t="str">
        <f>IF(②選手情報入力!C97="","",②選手情報入力!C97)</f>
        <v/>
      </c>
      <c r="F88" t="str">
        <f>IF(E88="","",②選手情報入力!D97)</f>
        <v/>
      </c>
      <c r="G88" t="str">
        <f>IF(E88="","",ASC(②選手情報入力!E97))</f>
        <v/>
      </c>
      <c r="H88" t="str">
        <f t="shared" si="5"/>
        <v/>
      </c>
      <c r="I88" t="str">
        <f t="shared" si="6"/>
        <v/>
      </c>
      <c r="J88" t="str">
        <f>IF(E88="","",IF(②選手情報入力!H97="","JPN",LEFT(②選手情報入力!H97,3)))</f>
        <v/>
      </c>
      <c r="K88" t="str">
        <f>IF(E88="","",IF(②選手情報入力!I97="男",1,2))</f>
        <v/>
      </c>
      <c r="L88" t="str">
        <f>IF(E88="","",IF(②選手情報入力!J97="","",②選手情報入力!J97))</f>
        <v/>
      </c>
      <c r="M88" t="str">
        <f>IF(E88="","",LEFT(②選手情報入力!K97,4))</f>
        <v/>
      </c>
      <c r="N88" t="str">
        <f>IF(E88="","",RIGHT(②選手情報入力!K97,4))</f>
        <v/>
      </c>
      <c r="O88" t="str">
        <f t="shared" si="7"/>
        <v/>
      </c>
      <c r="Q88" t="str">
        <f>IF(E88="","",IF(②選手情報入力!L97="","",IF(K88=1,VLOOKUP(②選手情報入力!L97,種目情報!$A$5:$B$167,2,FALSE),VLOOKUP(②選手情報入力!L97,種目情報!$E$5:$F$142,2,FALSE))))</f>
        <v/>
      </c>
      <c r="R88" t="str">
        <f>IF(E88="","",IF(②選手情報入力!M97="","",②選手情報入力!M97))</f>
        <v/>
      </c>
      <c r="S88" s="29"/>
      <c r="T88" t="str">
        <f>IF(E88="","",IF(②選手情報入力!L97="","",IF(K88=1,VLOOKUP(②選手情報入力!L97,種目情報!$A$5:$C$135,3,FALSE),VLOOKUP(②選手情報入力!L97,種目情報!$E$5:$G$135,3,FALSE))))</f>
        <v/>
      </c>
      <c r="U88" t="str">
        <f>IF(E88="","",IF(②選手情報入力!O97="","",IF(K88=1,VLOOKUP(②選手情報入力!O97,種目情報!$A$5:$B$151,2,FALSE),VLOOKUP(②選手情報入力!O97,種目情報!$E$5:$F$135,2,FALSE))))</f>
        <v/>
      </c>
      <c r="V88" t="str">
        <f>IF(E88="","",IF(②選手情報入力!P97="","",②選手情報入力!P97))</f>
        <v/>
      </c>
      <c r="W88" s="29" t="str">
        <f>IF(E88="","",IF(②選手情報入力!N97="","",1))</f>
        <v/>
      </c>
      <c r="X88" t="str">
        <f>IF(E88="","",IF(②選手情報入力!O97="","",IF(K88=1,VLOOKUP(②選手情報入力!O97,種目情報!$A$5:$C$135,3,FALSE),VLOOKUP(②選手情報入力!O97,種目情報!$E$5:$G$135,3,FALSE))))</f>
        <v/>
      </c>
      <c r="Y88" t="str">
        <f>IF(E88="","",IF(②選手情報入力!R97="","",IF(K88=1,VLOOKUP(②選手情報入力!R97,種目情報!$A$5:$B$151,2,FALSE),VLOOKUP(②選手情報入力!R97,種目情報!$E$5:$F$135,2,FALSE))))</f>
        <v/>
      </c>
      <c r="Z88" t="str">
        <f>IF(E88="","",IF(②選手情報入力!S97="","",②選手情報入力!S97))</f>
        <v/>
      </c>
      <c r="AA88" s="29" t="str">
        <f>IF(E88="","",IF(②選手情報入力!Q97="","",1))</f>
        <v/>
      </c>
      <c r="AB88" t="str">
        <f>IF(E88="","",IF(②選手情報入力!R97="","",IF(K88=1,VLOOKUP(②選手情報入力!R97,種目情報!$A$5:$C$135,3,FALSE),VLOOKUP(②選手情報入力!R97,種目情報!$E$5:$G$135,3,FALSE))))</f>
        <v/>
      </c>
      <c r="AC88" t="str">
        <f>IF(E88="","",IF(②選手情報入力!T97="","",IF(K88=1,種目情報!$J$4,種目情報!$J$6)))</f>
        <v/>
      </c>
      <c r="AD88" t="str">
        <f>IF(E88="","",IF(②選手情報入力!T97="","",IF(K88=1,IF(②選手情報入力!$U$7="","",②選手情報入力!$U$7),IF(②選手情報入力!$U$8="","",②選手情報入力!$U$8))))</f>
        <v/>
      </c>
      <c r="AE88" t="str">
        <f>IF(E88="","",IF(②選手情報入力!T97="","",IF(K88=1,IF(②選手情報入力!$T$7="",0,1),IF(②選手情報入力!$T$8="",0,1))))</f>
        <v/>
      </c>
      <c r="AF88" t="str">
        <f>IF(E88="","",IF(②選手情報入力!T97="","",2))</f>
        <v/>
      </c>
      <c r="AG88" t="str">
        <f>IF(E88="","",IF(②選手情報入力!V97="","",IF(K88=1,種目情報!$J$5,種目情報!$J$7)))</f>
        <v/>
      </c>
      <c r="AH88" t="str">
        <f>IF(E88="","",IF(②選手情報入力!V97="","",IF(K88=1,IF(②選手情報入力!$W$7="","",②選手情報入力!$W$7),IF(②選手情報入力!$W$8="","",②選手情報入力!$W$8))))</f>
        <v/>
      </c>
      <c r="AI88" t="str">
        <f>IF(E88="","",IF(②選手情報入力!V97="","",IF(K88=1,IF(②選手情報入力!$V$7="",0,1),IF(②選手情報入力!$V$8="",0,1))))</f>
        <v/>
      </c>
      <c r="AJ88" t="str">
        <f>IF(E88="","",IF(②選手情報入力!V97="","",2))</f>
        <v/>
      </c>
      <c r="AM88" t="str">
        <f>IF(②選手情報入力!F97="","",ASC(②選手情報入力!F97))</f>
        <v/>
      </c>
      <c r="AN88" t="str">
        <f>IF(②選手情報入力!F97="","",ASC(②選手情報入力!G97))</f>
        <v/>
      </c>
    </row>
    <row r="89" spans="1:40">
      <c r="A89" t="str">
        <f t="shared" si="4"/>
        <v/>
      </c>
      <c r="B89" t="str">
        <f>IF(E89="","",①団体情報入力!$C$5)</f>
        <v/>
      </c>
      <c r="D89" t="str">
        <f>IF(E89="","",IF(①団体情報入力!C94="","",①団体情報入力!C94))</f>
        <v/>
      </c>
      <c r="E89" t="str">
        <f>IF(②選手情報入力!C98="","",②選手情報入力!C98)</f>
        <v/>
      </c>
      <c r="F89" t="str">
        <f>IF(E89="","",②選手情報入力!D98)</f>
        <v/>
      </c>
      <c r="G89" t="str">
        <f>IF(E89="","",ASC(②選手情報入力!E98))</f>
        <v/>
      </c>
      <c r="H89" t="str">
        <f t="shared" si="5"/>
        <v/>
      </c>
      <c r="I89" t="str">
        <f t="shared" si="6"/>
        <v/>
      </c>
      <c r="J89" t="str">
        <f>IF(E89="","",IF(②選手情報入力!H98="","JPN",LEFT(②選手情報入力!H98,3)))</f>
        <v/>
      </c>
      <c r="K89" t="str">
        <f>IF(E89="","",IF(②選手情報入力!I98="男",1,2))</f>
        <v/>
      </c>
      <c r="L89" t="str">
        <f>IF(E89="","",IF(②選手情報入力!J98="","",②選手情報入力!J98))</f>
        <v/>
      </c>
      <c r="M89" t="str">
        <f>IF(E89="","",LEFT(②選手情報入力!K98,4))</f>
        <v/>
      </c>
      <c r="N89" t="str">
        <f>IF(E89="","",RIGHT(②選手情報入力!K98,4))</f>
        <v/>
      </c>
      <c r="O89" t="str">
        <f t="shared" si="7"/>
        <v/>
      </c>
      <c r="Q89" t="str">
        <f>IF(E89="","",IF(②選手情報入力!L98="","",IF(K89=1,VLOOKUP(②選手情報入力!L98,種目情報!$A$5:$B$167,2,FALSE),VLOOKUP(②選手情報入力!L98,種目情報!$E$5:$F$142,2,FALSE))))</f>
        <v/>
      </c>
      <c r="R89" t="str">
        <f>IF(E89="","",IF(②選手情報入力!M98="","",②選手情報入力!M98))</f>
        <v/>
      </c>
      <c r="S89" s="29"/>
      <c r="T89" t="str">
        <f>IF(E89="","",IF(②選手情報入力!L98="","",IF(K89=1,VLOOKUP(②選手情報入力!L98,種目情報!$A$5:$C$135,3,FALSE),VLOOKUP(②選手情報入力!L98,種目情報!$E$5:$G$135,3,FALSE))))</f>
        <v/>
      </c>
      <c r="U89" t="str">
        <f>IF(E89="","",IF(②選手情報入力!O98="","",IF(K89=1,VLOOKUP(②選手情報入力!O98,種目情報!$A$5:$B$151,2,FALSE),VLOOKUP(②選手情報入力!O98,種目情報!$E$5:$F$135,2,FALSE))))</f>
        <v/>
      </c>
      <c r="V89" t="str">
        <f>IF(E89="","",IF(②選手情報入力!P98="","",②選手情報入力!P98))</f>
        <v/>
      </c>
      <c r="W89" s="29" t="str">
        <f>IF(E89="","",IF(②選手情報入力!N98="","",1))</f>
        <v/>
      </c>
      <c r="X89" t="str">
        <f>IF(E89="","",IF(②選手情報入力!O98="","",IF(K89=1,VLOOKUP(②選手情報入力!O98,種目情報!$A$5:$C$135,3,FALSE),VLOOKUP(②選手情報入力!O98,種目情報!$E$5:$G$135,3,FALSE))))</f>
        <v/>
      </c>
      <c r="Y89" t="str">
        <f>IF(E89="","",IF(②選手情報入力!R98="","",IF(K89=1,VLOOKUP(②選手情報入力!R98,種目情報!$A$5:$B$151,2,FALSE),VLOOKUP(②選手情報入力!R98,種目情報!$E$5:$F$135,2,FALSE))))</f>
        <v/>
      </c>
      <c r="Z89" t="str">
        <f>IF(E89="","",IF(②選手情報入力!S98="","",②選手情報入力!S98))</f>
        <v/>
      </c>
      <c r="AA89" s="29" t="str">
        <f>IF(E89="","",IF(②選手情報入力!Q98="","",1))</f>
        <v/>
      </c>
      <c r="AB89" t="str">
        <f>IF(E89="","",IF(②選手情報入力!R98="","",IF(K89=1,VLOOKUP(②選手情報入力!R98,種目情報!$A$5:$C$135,3,FALSE),VLOOKUP(②選手情報入力!R98,種目情報!$E$5:$G$135,3,FALSE))))</f>
        <v/>
      </c>
      <c r="AC89" t="str">
        <f>IF(E89="","",IF(②選手情報入力!T98="","",IF(K89=1,種目情報!$J$4,種目情報!$J$6)))</f>
        <v/>
      </c>
      <c r="AD89" t="str">
        <f>IF(E89="","",IF(②選手情報入力!T98="","",IF(K89=1,IF(②選手情報入力!$U$7="","",②選手情報入力!$U$7),IF(②選手情報入力!$U$8="","",②選手情報入力!$U$8))))</f>
        <v/>
      </c>
      <c r="AE89" t="str">
        <f>IF(E89="","",IF(②選手情報入力!T98="","",IF(K89=1,IF(②選手情報入力!$T$7="",0,1),IF(②選手情報入力!$T$8="",0,1))))</f>
        <v/>
      </c>
      <c r="AF89" t="str">
        <f>IF(E89="","",IF(②選手情報入力!T98="","",2))</f>
        <v/>
      </c>
      <c r="AG89" t="str">
        <f>IF(E89="","",IF(②選手情報入力!V98="","",IF(K89=1,種目情報!$J$5,種目情報!$J$7)))</f>
        <v/>
      </c>
      <c r="AH89" t="str">
        <f>IF(E89="","",IF(②選手情報入力!V98="","",IF(K89=1,IF(②選手情報入力!$W$7="","",②選手情報入力!$W$7),IF(②選手情報入力!$W$8="","",②選手情報入力!$W$8))))</f>
        <v/>
      </c>
      <c r="AI89" t="str">
        <f>IF(E89="","",IF(②選手情報入力!V98="","",IF(K89=1,IF(②選手情報入力!$V$7="",0,1),IF(②選手情報入力!$V$8="",0,1))))</f>
        <v/>
      </c>
      <c r="AJ89" t="str">
        <f>IF(E89="","",IF(②選手情報入力!V98="","",2))</f>
        <v/>
      </c>
      <c r="AM89" t="str">
        <f>IF(②選手情報入力!F98="","",ASC(②選手情報入力!F98))</f>
        <v/>
      </c>
      <c r="AN89" t="str">
        <f>IF(②選手情報入力!F98="","",ASC(②選手情報入力!G98))</f>
        <v/>
      </c>
    </row>
    <row r="90" spans="1:40">
      <c r="A90" t="str">
        <f t="shared" si="4"/>
        <v/>
      </c>
      <c r="B90" t="str">
        <f>IF(E90="","",①団体情報入力!$C$5)</f>
        <v/>
      </c>
      <c r="D90" t="str">
        <f>IF(E90="","",IF(①団体情報入力!C95="","",①団体情報入力!C95))</f>
        <v/>
      </c>
      <c r="E90" t="str">
        <f>IF(②選手情報入力!C99="","",②選手情報入力!C99)</f>
        <v/>
      </c>
      <c r="F90" t="str">
        <f>IF(E90="","",②選手情報入力!D99)</f>
        <v/>
      </c>
      <c r="G90" t="str">
        <f>IF(E90="","",ASC(②選手情報入力!E99))</f>
        <v/>
      </c>
      <c r="H90" t="str">
        <f t="shared" si="5"/>
        <v/>
      </c>
      <c r="I90" t="str">
        <f t="shared" si="6"/>
        <v/>
      </c>
      <c r="J90" t="str">
        <f>IF(E90="","",IF(②選手情報入力!H99="","JPN",LEFT(②選手情報入力!H99,3)))</f>
        <v/>
      </c>
      <c r="K90" t="str">
        <f>IF(E90="","",IF(②選手情報入力!I99="男",1,2))</f>
        <v/>
      </c>
      <c r="L90" t="str">
        <f>IF(E90="","",IF(②選手情報入力!J99="","",②選手情報入力!J99))</f>
        <v/>
      </c>
      <c r="M90" t="str">
        <f>IF(E90="","",LEFT(②選手情報入力!K99,4))</f>
        <v/>
      </c>
      <c r="N90" t="str">
        <f>IF(E90="","",RIGHT(②選手情報入力!K99,4))</f>
        <v/>
      </c>
      <c r="O90" t="str">
        <f t="shared" si="7"/>
        <v/>
      </c>
      <c r="Q90" t="str">
        <f>IF(E90="","",IF(②選手情報入力!L99="","",IF(K90=1,VLOOKUP(②選手情報入力!L99,種目情報!$A$5:$B$167,2,FALSE),VLOOKUP(②選手情報入力!L99,種目情報!$E$5:$F$142,2,FALSE))))</f>
        <v/>
      </c>
      <c r="R90" t="str">
        <f>IF(E90="","",IF(②選手情報入力!M99="","",②選手情報入力!M99))</f>
        <v/>
      </c>
      <c r="S90" s="29"/>
      <c r="T90" t="str">
        <f>IF(E90="","",IF(②選手情報入力!L99="","",IF(K90=1,VLOOKUP(②選手情報入力!L99,種目情報!$A$5:$C$135,3,FALSE),VLOOKUP(②選手情報入力!L99,種目情報!$E$5:$G$135,3,FALSE))))</f>
        <v/>
      </c>
      <c r="U90" t="str">
        <f>IF(E90="","",IF(②選手情報入力!O99="","",IF(K90=1,VLOOKUP(②選手情報入力!O99,種目情報!$A$5:$B$151,2,FALSE),VLOOKUP(②選手情報入力!O99,種目情報!$E$5:$F$135,2,FALSE))))</f>
        <v/>
      </c>
      <c r="V90" t="str">
        <f>IF(E90="","",IF(②選手情報入力!P99="","",②選手情報入力!P99))</f>
        <v/>
      </c>
      <c r="W90" s="29" t="str">
        <f>IF(E90="","",IF(②選手情報入力!N99="","",1))</f>
        <v/>
      </c>
      <c r="X90" t="str">
        <f>IF(E90="","",IF(②選手情報入力!O99="","",IF(K90=1,VLOOKUP(②選手情報入力!O99,種目情報!$A$5:$C$135,3,FALSE),VLOOKUP(②選手情報入力!O99,種目情報!$E$5:$G$135,3,FALSE))))</f>
        <v/>
      </c>
      <c r="Y90" t="str">
        <f>IF(E90="","",IF(②選手情報入力!R99="","",IF(K90=1,VLOOKUP(②選手情報入力!R99,種目情報!$A$5:$B$151,2,FALSE),VLOOKUP(②選手情報入力!R99,種目情報!$E$5:$F$135,2,FALSE))))</f>
        <v/>
      </c>
      <c r="Z90" t="str">
        <f>IF(E90="","",IF(②選手情報入力!S99="","",②選手情報入力!S99))</f>
        <v/>
      </c>
      <c r="AA90" s="29" t="str">
        <f>IF(E90="","",IF(②選手情報入力!Q99="","",1))</f>
        <v/>
      </c>
      <c r="AB90" t="str">
        <f>IF(E90="","",IF(②選手情報入力!R99="","",IF(K90=1,VLOOKUP(②選手情報入力!R99,種目情報!$A$5:$C$135,3,FALSE),VLOOKUP(②選手情報入力!R99,種目情報!$E$5:$G$135,3,FALSE))))</f>
        <v/>
      </c>
      <c r="AC90" t="str">
        <f>IF(E90="","",IF(②選手情報入力!T99="","",IF(K90=1,種目情報!$J$4,種目情報!$J$6)))</f>
        <v/>
      </c>
      <c r="AD90" t="str">
        <f>IF(E90="","",IF(②選手情報入力!T99="","",IF(K90=1,IF(②選手情報入力!$U$7="","",②選手情報入力!$U$7),IF(②選手情報入力!$U$8="","",②選手情報入力!$U$8))))</f>
        <v/>
      </c>
      <c r="AE90" t="str">
        <f>IF(E90="","",IF(②選手情報入力!T99="","",IF(K90=1,IF(②選手情報入力!$T$7="",0,1),IF(②選手情報入力!$T$8="",0,1))))</f>
        <v/>
      </c>
      <c r="AF90" t="str">
        <f>IF(E90="","",IF(②選手情報入力!T99="","",2))</f>
        <v/>
      </c>
      <c r="AG90" t="str">
        <f>IF(E90="","",IF(②選手情報入力!V99="","",IF(K90=1,種目情報!$J$5,種目情報!$J$7)))</f>
        <v/>
      </c>
      <c r="AH90" t="str">
        <f>IF(E90="","",IF(②選手情報入力!V99="","",IF(K90=1,IF(②選手情報入力!$W$7="","",②選手情報入力!$W$7),IF(②選手情報入力!$W$8="","",②選手情報入力!$W$8))))</f>
        <v/>
      </c>
      <c r="AI90" t="str">
        <f>IF(E90="","",IF(②選手情報入力!V99="","",IF(K90=1,IF(②選手情報入力!$V$7="",0,1),IF(②選手情報入力!$V$8="",0,1))))</f>
        <v/>
      </c>
      <c r="AJ90" t="str">
        <f>IF(E90="","",IF(②選手情報入力!V99="","",2))</f>
        <v/>
      </c>
      <c r="AM90" t="str">
        <f>IF(②選手情報入力!F99="","",ASC(②選手情報入力!F99))</f>
        <v/>
      </c>
      <c r="AN90" t="str">
        <f>IF(②選手情報入力!F99="","",ASC(②選手情報入力!G99))</f>
        <v/>
      </c>
    </row>
    <row r="91" spans="1:40">
      <c r="A91" t="str">
        <f t="shared" si="4"/>
        <v/>
      </c>
      <c r="B91" t="str">
        <f>IF(E91="","",①団体情報入力!$C$5)</f>
        <v/>
      </c>
      <c r="D91" t="str">
        <f>IF(E91="","",IF(①団体情報入力!C96="","",①団体情報入力!C96))</f>
        <v/>
      </c>
      <c r="E91" t="str">
        <f>IF(②選手情報入力!C100="","",②選手情報入力!C100)</f>
        <v/>
      </c>
      <c r="F91" t="str">
        <f>IF(E91="","",②選手情報入力!D100)</f>
        <v/>
      </c>
      <c r="G91" t="str">
        <f>IF(E91="","",ASC(②選手情報入力!E100))</f>
        <v/>
      </c>
      <c r="H91" t="str">
        <f t="shared" si="5"/>
        <v/>
      </c>
      <c r="I91" t="str">
        <f t="shared" si="6"/>
        <v/>
      </c>
      <c r="J91" t="str">
        <f>IF(E91="","",IF(②選手情報入力!H100="","JPN",LEFT(②選手情報入力!H100,3)))</f>
        <v/>
      </c>
      <c r="K91" t="str">
        <f>IF(E91="","",IF(②選手情報入力!I100="男",1,2))</f>
        <v/>
      </c>
      <c r="L91" t="str">
        <f>IF(E91="","",IF(②選手情報入力!J100="","",②選手情報入力!J100))</f>
        <v/>
      </c>
      <c r="M91" t="str">
        <f>IF(E91="","",LEFT(②選手情報入力!K100,4))</f>
        <v/>
      </c>
      <c r="N91" t="str">
        <f>IF(E91="","",RIGHT(②選手情報入力!K100,4))</f>
        <v/>
      </c>
      <c r="O91" t="str">
        <f t="shared" si="7"/>
        <v/>
      </c>
      <c r="Q91" t="str">
        <f>IF(E91="","",IF(②選手情報入力!L100="","",IF(K91=1,VLOOKUP(②選手情報入力!L100,種目情報!$A$5:$B$167,2,FALSE),VLOOKUP(②選手情報入力!L100,種目情報!$E$5:$F$142,2,FALSE))))</f>
        <v/>
      </c>
      <c r="R91" t="str">
        <f>IF(E91="","",IF(②選手情報入力!M100="","",②選手情報入力!M100))</f>
        <v/>
      </c>
      <c r="S91" s="29"/>
      <c r="T91" t="str">
        <f>IF(E91="","",IF(②選手情報入力!L100="","",IF(K91=1,VLOOKUP(②選手情報入力!L100,種目情報!$A$5:$C$135,3,FALSE),VLOOKUP(②選手情報入力!L100,種目情報!$E$5:$G$135,3,FALSE))))</f>
        <v/>
      </c>
      <c r="U91" t="str">
        <f>IF(E91="","",IF(②選手情報入力!O100="","",IF(K91=1,VLOOKUP(②選手情報入力!O100,種目情報!$A$5:$B$151,2,FALSE),VLOOKUP(②選手情報入力!O100,種目情報!$E$5:$F$135,2,FALSE))))</f>
        <v/>
      </c>
      <c r="V91" t="str">
        <f>IF(E91="","",IF(②選手情報入力!P100="","",②選手情報入力!P100))</f>
        <v/>
      </c>
      <c r="W91" s="29" t="str">
        <f>IF(E91="","",IF(②選手情報入力!N100="","",1))</f>
        <v/>
      </c>
      <c r="X91" t="str">
        <f>IF(E91="","",IF(②選手情報入力!O100="","",IF(K91=1,VLOOKUP(②選手情報入力!O100,種目情報!$A$5:$C$135,3,FALSE),VLOOKUP(②選手情報入力!O100,種目情報!$E$5:$G$135,3,FALSE))))</f>
        <v/>
      </c>
      <c r="Y91" t="str">
        <f>IF(E91="","",IF(②選手情報入力!R100="","",IF(K91=1,VLOOKUP(②選手情報入力!R100,種目情報!$A$5:$B$151,2,FALSE),VLOOKUP(②選手情報入力!R100,種目情報!$E$5:$F$135,2,FALSE))))</f>
        <v/>
      </c>
      <c r="Z91" t="str">
        <f>IF(E91="","",IF(②選手情報入力!S100="","",②選手情報入力!S100))</f>
        <v/>
      </c>
      <c r="AA91" s="29" t="str">
        <f>IF(E91="","",IF(②選手情報入力!Q100="","",1))</f>
        <v/>
      </c>
      <c r="AB91" t="str">
        <f>IF(E91="","",IF(②選手情報入力!R100="","",IF(K91=1,VLOOKUP(②選手情報入力!R100,種目情報!$A$5:$C$135,3,FALSE),VLOOKUP(②選手情報入力!R100,種目情報!$E$5:$G$135,3,FALSE))))</f>
        <v/>
      </c>
      <c r="AC91" t="str">
        <f>IF(E91="","",IF(②選手情報入力!T100="","",IF(K91=1,種目情報!$J$4,種目情報!$J$6)))</f>
        <v/>
      </c>
      <c r="AD91" t="str">
        <f>IF(E91="","",IF(②選手情報入力!T100="","",IF(K91=1,IF(②選手情報入力!$U$7="","",②選手情報入力!$U$7),IF(②選手情報入力!$U$8="","",②選手情報入力!$U$8))))</f>
        <v/>
      </c>
      <c r="AE91" t="str">
        <f>IF(E91="","",IF(②選手情報入力!T100="","",IF(K91=1,IF(②選手情報入力!$T$7="",0,1),IF(②選手情報入力!$T$8="",0,1))))</f>
        <v/>
      </c>
      <c r="AF91" t="str">
        <f>IF(E91="","",IF(②選手情報入力!T100="","",2))</f>
        <v/>
      </c>
      <c r="AG91" t="str">
        <f>IF(E91="","",IF(②選手情報入力!V100="","",IF(K91=1,種目情報!$J$5,種目情報!$J$7)))</f>
        <v/>
      </c>
      <c r="AH91" t="str">
        <f>IF(E91="","",IF(②選手情報入力!V100="","",IF(K91=1,IF(②選手情報入力!$W$7="","",②選手情報入力!$W$7),IF(②選手情報入力!$W$8="","",②選手情報入力!$W$8))))</f>
        <v/>
      </c>
      <c r="AI91" t="str">
        <f>IF(E91="","",IF(②選手情報入力!V100="","",IF(K91=1,IF(②選手情報入力!$V$7="",0,1),IF(②選手情報入力!$V$8="",0,1))))</f>
        <v/>
      </c>
      <c r="AJ91" t="str">
        <f>IF(E91="","",IF(②選手情報入力!V100="","",2))</f>
        <v/>
      </c>
      <c r="AM91" t="str">
        <f>IF(②選手情報入力!F100="","",ASC(②選手情報入力!F100))</f>
        <v/>
      </c>
      <c r="AN91" t="str">
        <f>IF(②選手情報入力!F100="","",ASC(②選手情報入力!G100))</f>
        <v/>
      </c>
    </row>
    <row r="92" spans="1:40">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row>
  </sheetData>
  <sheetProtection sheet="1" objects="1" scenarios="1"/>
  <phoneticPr fontId="9"/>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F5" sqref="F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51</v>
      </c>
      <c r="B1" t="s">
        <v>52</v>
      </c>
      <c r="C1" t="s">
        <v>53</v>
      </c>
      <c r="D1" t="s">
        <v>54</v>
      </c>
      <c r="E1" t="s">
        <v>55</v>
      </c>
      <c r="F1" t="s">
        <v>56</v>
      </c>
      <c r="G1" t="s">
        <v>57</v>
      </c>
      <c r="H1" t="s">
        <v>3</v>
      </c>
      <c r="I1" t="s">
        <v>8</v>
      </c>
      <c r="J1" t="s">
        <v>58</v>
      </c>
      <c r="K1" t="s">
        <v>59</v>
      </c>
      <c r="L1" t="s">
        <v>60</v>
      </c>
      <c r="M1" t="s">
        <v>61</v>
      </c>
    </row>
    <row r="2" spans="1:13">
      <c r="A2" t="str">
        <f>IF(' '!C8="","",410000+①団体情報入力!$C$5*10)</f>
        <v/>
      </c>
      <c r="B2" t="str">
        <f>IF(A2="","",①団体情報入力!$C$5)</f>
        <v/>
      </c>
      <c r="C2" t="str">
        <f>IF(A2="","",' '!$J$1)</f>
        <v/>
      </c>
      <c r="D2" t="str">
        <f>IF(A2="","",' '!$P$1)</f>
        <v/>
      </c>
      <c r="G2">
        <v>1</v>
      </c>
      <c r="H2" t="str">
        <f>IF(A2="","",' '!E8)</f>
        <v/>
      </c>
      <c r="I2" t="str">
        <f>IF(A2="","",' '!D8)</f>
        <v/>
      </c>
      <c r="J2" t="str">
        <f>IF(A2="","",種目情報!$J$4)</f>
        <v/>
      </c>
      <c r="K2" t="str">
        <f>IF(A2="","",' '!$F$8)</f>
        <v/>
      </c>
      <c r="L2" t="str">
        <f>IF(A2="","",IF(②選手情報入力!$T$7="",0,1))</f>
        <v/>
      </c>
      <c r="M2" t="str">
        <f>IF(A2="","",種目情報!$K$4)</f>
        <v/>
      </c>
    </row>
    <row r="3" spans="1:13">
      <c r="A3" t="str">
        <f>IF(' '!C9="","",410000+①団体情報入力!$C$5*10)</f>
        <v/>
      </c>
      <c r="B3" t="str">
        <f>IF(A3="","",①団体情報入力!$C$5)</f>
        <v/>
      </c>
      <c r="C3" t="str">
        <f>IF(A3="","",' '!$J$1)</f>
        <v/>
      </c>
      <c r="D3" t="str">
        <f>IF(A3="","",' '!$P$1)</f>
        <v/>
      </c>
      <c r="G3">
        <v>2</v>
      </c>
      <c r="H3" t="str">
        <f>IF(A3="","",' '!E9)</f>
        <v/>
      </c>
      <c r="I3" t="str">
        <f>IF(A3="","",' '!D9)</f>
        <v/>
      </c>
      <c r="J3" t="str">
        <f>IF(A3="","",種目情報!$J$4)</f>
        <v/>
      </c>
      <c r="K3" t="str">
        <f>IF(A3="","",' '!$F$8)</f>
        <v/>
      </c>
      <c r="L3" t="str">
        <f>IF(A3="","",IF(②選手情報入力!$T$7="",0,1))</f>
        <v/>
      </c>
      <c r="M3" t="str">
        <f>IF(A3="","",種目情報!$K$4)</f>
        <v/>
      </c>
    </row>
    <row r="4" spans="1:13">
      <c r="A4" t="str">
        <f>IF(' '!C10="","",410000+①団体情報入力!$C$5*10)</f>
        <v/>
      </c>
      <c r="B4" t="str">
        <f>IF(A4="","",①団体情報入力!$C$5)</f>
        <v/>
      </c>
      <c r="C4" t="str">
        <f>IF(A4="","",' '!$J$1)</f>
        <v/>
      </c>
      <c r="D4" t="str">
        <f>IF(A4="","",' '!$P$1)</f>
        <v/>
      </c>
      <c r="G4">
        <v>3</v>
      </c>
      <c r="H4" t="str">
        <f>IF(A4="","",' '!E10)</f>
        <v/>
      </c>
      <c r="I4" t="str">
        <f>IF(A4="","",' '!D10)</f>
        <v/>
      </c>
      <c r="J4" t="str">
        <f>IF(A4="","",種目情報!$J$4)</f>
        <v/>
      </c>
      <c r="K4" t="str">
        <f>IF(A4="","",' '!$F$8)</f>
        <v/>
      </c>
      <c r="L4" t="str">
        <f>IF(A4="","",IF(②選手情報入力!$T$7="",0,1))</f>
        <v/>
      </c>
      <c r="M4" t="str">
        <f>IF(A4="","",種目情報!$K$4)</f>
        <v/>
      </c>
    </row>
    <row r="5" spans="1:13">
      <c r="A5" t="str">
        <f>IF(' '!C11="","",410000+①団体情報入力!$C$5*10)</f>
        <v/>
      </c>
      <c r="B5" t="str">
        <f>IF(A5="","",①団体情報入力!$C$5)</f>
        <v/>
      </c>
      <c r="C5" t="str">
        <f>IF(A5="","",' '!$J$1)</f>
        <v/>
      </c>
      <c r="D5" t="str">
        <f>IF(A5="","",' '!$P$1)</f>
        <v/>
      </c>
      <c r="G5">
        <v>4</v>
      </c>
      <c r="H5" t="str">
        <f>IF(A5="","",' '!E11)</f>
        <v/>
      </c>
      <c r="I5" t="str">
        <f>IF(A5="","",' '!D11)</f>
        <v/>
      </c>
      <c r="J5" t="str">
        <f>IF(A5="","",種目情報!$J$4)</f>
        <v/>
      </c>
      <c r="K5" t="str">
        <f>IF(A5="","",' '!$F$8)</f>
        <v/>
      </c>
      <c r="L5" t="str">
        <f>IF(A5="","",IF(②選手情報入力!$T$7="",0,1))</f>
        <v/>
      </c>
      <c r="M5" t="str">
        <f>IF(A5="","",種目情報!$K$4)</f>
        <v/>
      </c>
    </row>
    <row r="6" spans="1:13">
      <c r="A6" t="str">
        <f>IF(' '!C12="","",410000+①団体情報入力!$C$5*10)</f>
        <v/>
      </c>
      <c r="B6" t="str">
        <f>IF(A6="","",①団体情報入力!$C$5)</f>
        <v/>
      </c>
      <c r="C6" t="str">
        <f>IF(A6="","",' '!$J$1)</f>
        <v/>
      </c>
      <c r="D6" t="str">
        <f>IF(A6="","",' '!$P$1)</f>
        <v/>
      </c>
      <c r="G6">
        <v>5</v>
      </c>
      <c r="H6" t="str">
        <f>IF(A6="","",' '!E12)</f>
        <v/>
      </c>
      <c r="I6" t="str">
        <f>IF(A6="","",' '!D12)</f>
        <v/>
      </c>
      <c r="J6" t="str">
        <f>IF(A6="","",種目情報!$J$4)</f>
        <v/>
      </c>
      <c r="K6" t="str">
        <f>IF(A6="","",' '!$F$8)</f>
        <v/>
      </c>
      <c r="L6" t="str">
        <f>IF(A6="","",IF(②選手情報入力!$T$7="",0,1))</f>
        <v/>
      </c>
      <c r="M6" t="str">
        <f>IF(A6="","",種目情報!$K$4)</f>
        <v/>
      </c>
    </row>
    <row r="7" spans="1:13">
      <c r="A7" t="str">
        <f>IF(' '!C13="","",410000+①団体情報入力!$C$5*10)</f>
        <v/>
      </c>
      <c r="B7" t="str">
        <f>IF(A7="","",①団体情報入力!$C$5)</f>
        <v/>
      </c>
      <c r="C7" t="str">
        <f>IF(A7="","",' '!$J$1)</f>
        <v/>
      </c>
      <c r="D7" t="str">
        <f>IF(A7="","",' '!$P$1)</f>
        <v/>
      </c>
      <c r="G7">
        <v>6</v>
      </c>
      <c r="H7" t="str">
        <f>IF(A7="","",' '!E13)</f>
        <v/>
      </c>
      <c r="I7" t="str">
        <f>IF(A7="","",' '!D13)</f>
        <v/>
      </c>
      <c r="J7" t="str">
        <f>IF(A7="","",種目情報!$J$4)</f>
        <v/>
      </c>
      <c r="K7" t="str">
        <f>IF(A7="","",' '!$F$8)</f>
        <v/>
      </c>
      <c r="L7" t="str">
        <f>IF(A7="","",IF(②選手情報入力!$T$7="",0,1))</f>
        <v/>
      </c>
      <c r="M7" t="str">
        <f>IF(A7="","",種目情報!$K$4)</f>
        <v/>
      </c>
    </row>
    <row r="8" spans="1:13">
      <c r="A8" s="10" t="str">
        <f>IF(' '!I8="","",1610000+①団体情報入力!$C$5*10)</f>
        <v/>
      </c>
      <c r="B8" s="10" t="str">
        <f>IF(A8="","",①団体情報入力!$C$5)</f>
        <v/>
      </c>
      <c r="C8" s="10" t="str">
        <f>IF(A8="","",' '!$J$1)</f>
        <v/>
      </c>
      <c r="D8" s="10" t="str">
        <f>IF(A8="","",' '!$P$1)</f>
        <v/>
      </c>
      <c r="E8" s="10"/>
      <c r="F8" s="10"/>
      <c r="G8" s="10">
        <v>1</v>
      </c>
      <c r="H8" s="10" t="str">
        <f>IF(A8="","",' '!K8)</f>
        <v/>
      </c>
      <c r="I8" s="10" t="str">
        <f>IF(A8="","",' '!J8)</f>
        <v/>
      </c>
      <c r="J8" s="10" t="str">
        <f>IF(A8="","",種目情報!$J$5)</f>
        <v/>
      </c>
      <c r="K8" s="10" t="str">
        <f>IF(A8="","",' '!$L$8)</f>
        <v/>
      </c>
      <c r="L8" s="10" t="str">
        <f>IF(A8="","",IF(②選手情報入力!$T$8="",0,1))</f>
        <v/>
      </c>
      <c r="M8" s="10" t="str">
        <f>IF(A8="","",種目情報!$K$5)</f>
        <v/>
      </c>
    </row>
    <row r="9" spans="1:13">
      <c r="A9" s="10" t="str">
        <f>IF(' '!I9="","",1610000+①団体情報入力!$C$5*10)</f>
        <v/>
      </c>
      <c r="B9" s="10" t="str">
        <f>IF(A9="","",①団体情報入力!$C$5)</f>
        <v/>
      </c>
      <c r="C9" s="10" t="str">
        <f>IF(A9="","",' '!$J$1)</f>
        <v/>
      </c>
      <c r="D9" s="10" t="str">
        <f>IF(A9="","",' '!$P$1)</f>
        <v/>
      </c>
      <c r="E9" s="10"/>
      <c r="F9" s="10"/>
      <c r="G9" s="10">
        <v>2</v>
      </c>
      <c r="H9" s="10" t="str">
        <f>IF(A9="","",' '!K9)</f>
        <v/>
      </c>
      <c r="I9" s="10" t="str">
        <f>IF(A9="","",' '!J9)</f>
        <v/>
      </c>
      <c r="J9" s="10" t="str">
        <f>IF(A9="","",種目情報!$J$5)</f>
        <v/>
      </c>
      <c r="K9" s="10" t="str">
        <f>IF(A9="","",' '!$L$8)</f>
        <v/>
      </c>
      <c r="L9" s="10" t="str">
        <f>IF(A9="","",IF(②選手情報入力!$T$8="",0,1))</f>
        <v/>
      </c>
      <c r="M9" s="10" t="str">
        <f>IF(A9="","",種目情報!$K$5)</f>
        <v/>
      </c>
    </row>
    <row r="10" spans="1:13">
      <c r="A10" s="10" t="str">
        <f>IF(' '!I10="","",1610000+①団体情報入力!$C$5*10)</f>
        <v/>
      </c>
      <c r="B10" s="10" t="str">
        <f>IF(A10="","",①団体情報入力!$C$5)</f>
        <v/>
      </c>
      <c r="C10" s="10" t="str">
        <f>IF(A10="","",' '!$J$1)</f>
        <v/>
      </c>
      <c r="D10" s="10" t="str">
        <f>IF(A10="","",' '!$P$1)</f>
        <v/>
      </c>
      <c r="E10" s="10"/>
      <c r="F10" s="10"/>
      <c r="G10" s="10">
        <v>3</v>
      </c>
      <c r="H10" s="10" t="str">
        <f>IF(A10="","",' '!K10)</f>
        <v/>
      </c>
      <c r="I10" s="10" t="str">
        <f>IF(A10="","",' '!J10)</f>
        <v/>
      </c>
      <c r="J10" s="10" t="str">
        <f>IF(A10="","",種目情報!$J$5)</f>
        <v/>
      </c>
      <c r="K10" s="10" t="str">
        <f>IF(A10="","",' '!$L$8)</f>
        <v/>
      </c>
      <c r="L10" s="10" t="str">
        <f>IF(A10="","",IF(②選手情報入力!$T$8="",0,1))</f>
        <v/>
      </c>
      <c r="M10" s="10" t="str">
        <f>IF(A10="","",種目情報!$K$5)</f>
        <v/>
      </c>
    </row>
    <row r="11" spans="1:13">
      <c r="A11" s="10" t="str">
        <f>IF(' '!I11="","",1610000+①団体情報入力!$C$5*10)</f>
        <v/>
      </c>
      <c r="B11" s="10" t="str">
        <f>IF(A11="","",①団体情報入力!$C$5)</f>
        <v/>
      </c>
      <c r="C11" s="10" t="str">
        <f>IF(A11="","",' '!$J$1)</f>
        <v/>
      </c>
      <c r="D11" s="10" t="str">
        <f>IF(A11="","",' '!$P$1)</f>
        <v/>
      </c>
      <c r="E11" s="10"/>
      <c r="F11" s="10"/>
      <c r="G11" s="10">
        <v>4</v>
      </c>
      <c r="H11" s="10" t="str">
        <f>IF(A11="","",' '!K11)</f>
        <v/>
      </c>
      <c r="I11" s="10" t="str">
        <f>IF(A11="","",' '!J11)</f>
        <v/>
      </c>
      <c r="J11" s="10" t="str">
        <f>IF(A11="","",種目情報!$J$5)</f>
        <v/>
      </c>
      <c r="K11" s="10" t="str">
        <f>IF(A11="","",' '!$L$8)</f>
        <v/>
      </c>
      <c r="L11" s="10" t="str">
        <f>IF(A11="","",IF(②選手情報入力!$T$8="",0,1))</f>
        <v/>
      </c>
      <c r="M11" s="10" t="str">
        <f>IF(A11="","",種目情報!$K$5)</f>
        <v/>
      </c>
    </row>
    <row r="12" spans="1:13">
      <c r="A12" s="10" t="str">
        <f>IF(' '!I12="","",1610000+①団体情報入力!$C$5*10)</f>
        <v/>
      </c>
      <c r="B12" s="10" t="str">
        <f>IF(A12="","",①団体情報入力!$C$5)</f>
        <v/>
      </c>
      <c r="C12" s="10" t="str">
        <f>IF(A12="","",' '!$J$1)</f>
        <v/>
      </c>
      <c r="D12" s="10" t="str">
        <f>IF(A12="","",' '!$P$1)</f>
        <v/>
      </c>
      <c r="E12" s="10"/>
      <c r="F12" s="10"/>
      <c r="G12" s="10">
        <v>5</v>
      </c>
      <c r="H12" s="10" t="str">
        <f>IF(A12="","",' '!K12)</f>
        <v/>
      </c>
      <c r="I12" s="10" t="str">
        <f>IF(A12="","",' '!J12)</f>
        <v/>
      </c>
      <c r="J12" s="10" t="str">
        <f>IF(A12="","",種目情報!$J$5)</f>
        <v/>
      </c>
      <c r="K12" s="10" t="str">
        <f>IF(A12="","",' '!$L$8)</f>
        <v/>
      </c>
      <c r="L12" s="10" t="str">
        <f>IF(A12="","",IF(②選手情報入力!$T$8="",0,1))</f>
        <v/>
      </c>
      <c r="M12" s="10" t="str">
        <f>IF(A12="","",種目情報!$K$5)</f>
        <v/>
      </c>
    </row>
    <row r="13" spans="1:13">
      <c r="A13" s="10" t="str">
        <f>IF(' '!I13="","",1610000+①団体情報入力!$C$5*10)</f>
        <v/>
      </c>
      <c r="B13" s="10" t="str">
        <f>IF(A13="","",①団体情報入力!$C$5)</f>
        <v/>
      </c>
      <c r="C13" s="10" t="str">
        <f>IF(A13="","",' '!$J$1)</f>
        <v/>
      </c>
      <c r="D13" s="10" t="str">
        <f>IF(A13="","",' '!$P$1)</f>
        <v/>
      </c>
      <c r="E13" s="10"/>
      <c r="F13" s="10"/>
      <c r="G13" s="10">
        <v>6</v>
      </c>
      <c r="H13" s="10" t="str">
        <f>IF(A13="","",' '!K13)</f>
        <v/>
      </c>
      <c r="I13" s="10" t="str">
        <f>IF(A13="","",' '!J13)</f>
        <v/>
      </c>
      <c r="J13" s="10" t="str">
        <f>IF(A13="","",種目情報!$J$5)</f>
        <v/>
      </c>
      <c r="K13" s="10" t="str">
        <f>IF(A13="","",' '!$L$8)</f>
        <v/>
      </c>
      <c r="L13" s="10" t="str">
        <f>IF(A13="","",IF(②選手情報入力!$T$8="",0,1))</f>
        <v/>
      </c>
      <c r="M13" s="10" t="str">
        <f>IF(A13="","",種目情報!$K$5)</f>
        <v/>
      </c>
    </row>
    <row r="14" spans="1:13">
      <c r="A14" t="str">
        <f>IF(' '!O8="","",420000+①団体情報入力!$C$5*10)</f>
        <v/>
      </c>
      <c r="B14" t="str">
        <f>IF(A14="","",①団体情報入力!$C$5)</f>
        <v/>
      </c>
      <c r="C14" t="str">
        <f>IF(A14="","",' '!$J$1)</f>
        <v/>
      </c>
      <c r="D14" t="str">
        <f>IF(A14="","",' '!$P$1)</f>
        <v/>
      </c>
      <c r="G14">
        <v>1</v>
      </c>
      <c r="H14" t="str">
        <f>IF(A14="","",' '!Q8)</f>
        <v/>
      </c>
      <c r="I14" t="str">
        <f>IF(A14="","",' '!P8)</f>
        <v/>
      </c>
      <c r="J14" t="str">
        <f>IF(A14="","",種目情報!$J$6)</f>
        <v/>
      </c>
      <c r="K14" t="str">
        <f>IF(A14="","",' '!$R$8)</f>
        <v/>
      </c>
      <c r="L14" t="str">
        <f>IF(A14="","",IF(②選手情報入力!$V$7="",0,1))</f>
        <v/>
      </c>
      <c r="M14" t="str">
        <f>IF(A14="","",種目情報!$K$6)</f>
        <v/>
      </c>
    </row>
    <row r="15" spans="1:13">
      <c r="A15" t="str">
        <f>IF(' '!O9="","",420000+①団体情報入力!$C$5*10)</f>
        <v/>
      </c>
      <c r="B15" t="str">
        <f>IF(A15="","",①団体情報入力!$C$5)</f>
        <v/>
      </c>
      <c r="C15" t="str">
        <f>IF(A15="","",' '!$J$1)</f>
        <v/>
      </c>
      <c r="D15" t="str">
        <f>IF(A15="","",' '!$P$1)</f>
        <v/>
      </c>
      <c r="G15">
        <v>2</v>
      </c>
      <c r="H15" t="str">
        <f>IF(A15="","",' '!Q9)</f>
        <v/>
      </c>
      <c r="I15" t="str">
        <f>IF(A15="","",' '!P9)</f>
        <v/>
      </c>
      <c r="J15" t="str">
        <f>IF(A15="","",種目情報!$J$6)</f>
        <v/>
      </c>
      <c r="K15" t="str">
        <f>IF(A15="","",' '!$R$8)</f>
        <v/>
      </c>
      <c r="L15" t="str">
        <f>IF(A15="","",IF(②選手情報入力!$V$7="",0,1))</f>
        <v/>
      </c>
      <c r="M15" t="str">
        <f>IF(A15="","",種目情報!$K$6)</f>
        <v/>
      </c>
    </row>
    <row r="16" spans="1:13">
      <c r="A16" t="str">
        <f>IF(' '!O10="","",420000+①団体情報入力!$C$5*10)</f>
        <v/>
      </c>
      <c r="B16" t="str">
        <f>IF(A16="","",①団体情報入力!$C$5)</f>
        <v/>
      </c>
      <c r="C16" t="str">
        <f>IF(A16="","",' '!$J$1)</f>
        <v/>
      </c>
      <c r="D16" t="str">
        <f>IF(A16="","",' '!$P$1)</f>
        <v/>
      </c>
      <c r="G16">
        <v>3</v>
      </c>
      <c r="H16" t="str">
        <f>IF(A16="","",' '!Q10)</f>
        <v/>
      </c>
      <c r="I16" t="str">
        <f>IF(A16="","",' '!P10)</f>
        <v/>
      </c>
      <c r="J16" t="str">
        <f>IF(A16="","",種目情報!$J$6)</f>
        <v/>
      </c>
      <c r="K16" t="str">
        <f>IF(A16="","",' '!$R$8)</f>
        <v/>
      </c>
      <c r="L16" t="str">
        <f>IF(A16="","",IF(②選手情報入力!$V$7="",0,1))</f>
        <v/>
      </c>
      <c r="M16" t="str">
        <f>IF(A16="","",種目情報!$K$6)</f>
        <v/>
      </c>
    </row>
    <row r="17" spans="1:13">
      <c r="A17" t="str">
        <f>IF(' '!O11="","",420000+①団体情報入力!$C$5*10)</f>
        <v/>
      </c>
      <c r="B17" t="str">
        <f>IF(A17="","",①団体情報入力!$C$5)</f>
        <v/>
      </c>
      <c r="C17" t="str">
        <f>IF(A17="","",' '!$J$1)</f>
        <v/>
      </c>
      <c r="D17" t="str">
        <f>IF(A17="","",' '!$P$1)</f>
        <v/>
      </c>
      <c r="G17">
        <v>4</v>
      </c>
      <c r="H17" t="str">
        <f>IF(A17="","",' '!Q11)</f>
        <v/>
      </c>
      <c r="I17" t="str">
        <f>IF(A17="","",' '!P11)</f>
        <v/>
      </c>
      <c r="J17" t="str">
        <f>IF(A17="","",種目情報!$J$6)</f>
        <v/>
      </c>
      <c r="K17" t="str">
        <f>IF(A17="","",' '!$R$8)</f>
        <v/>
      </c>
      <c r="L17" t="str">
        <f>IF(A17="","",IF(②選手情報入力!$V$7="",0,1))</f>
        <v/>
      </c>
      <c r="M17" t="str">
        <f>IF(A17="","",種目情報!$K$6)</f>
        <v/>
      </c>
    </row>
    <row r="18" spans="1:13">
      <c r="A18" t="str">
        <f>IF(' '!O12="","",420000+①団体情報入力!$C$5*10)</f>
        <v/>
      </c>
      <c r="B18" t="str">
        <f>IF(A18="","",①団体情報入力!$C$5)</f>
        <v/>
      </c>
      <c r="C18" t="str">
        <f>IF(A18="","",' '!$J$1)</f>
        <v/>
      </c>
      <c r="D18" t="str">
        <f>IF(A18="","",' '!$P$1)</f>
        <v/>
      </c>
      <c r="G18">
        <v>5</v>
      </c>
      <c r="H18" t="str">
        <f>IF(A18="","",' '!Q12)</f>
        <v/>
      </c>
      <c r="I18" t="str">
        <f>IF(A18="","",' '!P12)</f>
        <v/>
      </c>
      <c r="J18" t="str">
        <f>IF(A18="","",種目情報!$J$6)</f>
        <v/>
      </c>
      <c r="K18" t="str">
        <f>IF(A18="","",' '!$R$8)</f>
        <v/>
      </c>
      <c r="L18" t="str">
        <f>IF(A18="","",IF(②選手情報入力!$V$7="",0,1))</f>
        <v/>
      </c>
      <c r="M18" t="str">
        <f>IF(A18="","",種目情報!$K$6)</f>
        <v/>
      </c>
    </row>
    <row r="19" spans="1:13">
      <c r="A19" t="str">
        <f>IF(' '!O13="","",420000+①団体情報入力!$C$5*10)</f>
        <v/>
      </c>
      <c r="B19" t="str">
        <f>IF(A19="","",①団体情報入力!$C$5)</f>
        <v/>
      </c>
      <c r="C19" t="str">
        <f>IF(A19="","",' '!$J$1)</f>
        <v/>
      </c>
      <c r="D19" t="str">
        <f>IF(A19="","",' '!$P$1)</f>
        <v/>
      </c>
      <c r="G19">
        <v>6</v>
      </c>
      <c r="H19" t="str">
        <f>IF(A19="","",' '!Q13)</f>
        <v/>
      </c>
      <c r="I19" t="str">
        <f>IF(A19="","",' '!P13)</f>
        <v/>
      </c>
      <c r="J19" t="str">
        <f>IF(A19="","",種目情報!$J$6)</f>
        <v/>
      </c>
      <c r="K19" t="str">
        <f>IF(A19="","",' '!$R$8)</f>
        <v/>
      </c>
      <c r="L19" t="str">
        <f>IF(A19="","",IF(②選手情報入力!$V$7="",0,1))</f>
        <v/>
      </c>
      <c r="M19" t="str">
        <f>IF(A19="","",種目情報!$K$6)</f>
        <v/>
      </c>
    </row>
    <row r="20" spans="1:13">
      <c r="A20" s="9" t="str">
        <f>IF(' '!U8="","",1620000+①団体情報入力!$C$5*10)</f>
        <v/>
      </c>
      <c r="B20" s="9" t="str">
        <f>IF(A20="","",①団体情報入力!$C$5)</f>
        <v/>
      </c>
      <c r="C20" s="9" t="str">
        <f>IF(A20="","",' '!$J$1)</f>
        <v/>
      </c>
      <c r="D20" s="9" t="str">
        <f>IF(A20="","",' '!$P$1)</f>
        <v/>
      </c>
      <c r="E20" s="9"/>
      <c r="F20" s="9"/>
      <c r="G20" s="9">
        <v>1</v>
      </c>
      <c r="H20" s="9" t="str">
        <f>IF(A20="","",' '!W8)</f>
        <v/>
      </c>
      <c r="I20" s="9" t="str">
        <f>IF(A20="","",' '!V8)</f>
        <v/>
      </c>
      <c r="J20" s="9" t="str">
        <f>IF(A20="","",種目情報!$J$7)</f>
        <v/>
      </c>
      <c r="K20" s="9" t="str">
        <f>IF(A20="","",' '!$X$8)</f>
        <v/>
      </c>
      <c r="L20" s="9" t="str">
        <f>IF(A20="","",IF(②選手情報入力!$V$8="",0,1))</f>
        <v/>
      </c>
      <c r="M20" s="9" t="str">
        <f>IF(A20="","",種目情報!$K$7)</f>
        <v/>
      </c>
    </row>
    <row r="21" spans="1:13">
      <c r="A21" s="9" t="str">
        <f>IF(' '!U9="","",1620000+①団体情報入力!$C$5*10)</f>
        <v/>
      </c>
      <c r="B21" s="9" t="str">
        <f>IF(A21="","",①団体情報入力!$C$5)</f>
        <v/>
      </c>
      <c r="C21" s="9" t="str">
        <f>IF(A21="","",' '!$J$1)</f>
        <v/>
      </c>
      <c r="D21" s="9" t="str">
        <f>IF(A21="","",' '!$P$1)</f>
        <v/>
      </c>
      <c r="E21" s="9"/>
      <c r="F21" s="9"/>
      <c r="G21" s="9">
        <v>2</v>
      </c>
      <c r="H21" s="9" t="str">
        <f>IF(A21="","",' '!W9)</f>
        <v/>
      </c>
      <c r="I21" s="9" t="str">
        <f>IF(A21="","",' '!V9)</f>
        <v/>
      </c>
      <c r="J21" s="9" t="str">
        <f>IF(A21="","",種目情報!$J$7)</f>
        <v/>
      </c>
      <c r="K21" s="9" t="str">
        <f>IF(A21="","",' '!$X$8)</f>
        <v/>
      </c>
      <c r="L21" s="9" t="str">
        <f>IF(A21="","",IF(②選手情報入力!$V$8="",0,1))</f>
        <v/>
      </c>
      <c r="M21" s="9" t="str">
        <f>IF(A21="","",種目情報!$K$7)</f>
        <v/>
      </c>
    </row>
    <row r="22" spans="1:13">
      <c r="A22" s="9" t="str">
        <f>IF(' '!U10="","",1620000+①団体情報入力!$C$5*10)</f>
        <v/>
      </c>
      <c r="B22" s="9" t="str">
        <f>IF(A22="","",①団体情報入力!$C$5)</f>
        <v/>
      </c>
      <c r="C22" s="9" t="str">
        <f>IF(A22="","",' '!$J$1)</f>
        <v/>
      </c>
      <c r="D22" s="9" t="str">
        <f>IF(A22="","",' '!$P$1)</f>
        <v/>
      </c>
      <c r="E22" s="9"/>
      <c r="F22" s="9"/>
      <c r="G22" s="9">
        <v>3</v>
      </c>
      <c r="H22" s="9" t="str">
        <f>IF(A22="","",' '!W10)</f>
        <v/>
      </c>
      <c r="I22" s="9" t="str">
        <f>IF(A22="","",' '!V10)</f>
        <v/>
      </c>
      <c r="J22" s="9" t="str">
        <f>IF(A22="","",種目情報!$J$7)</f>
        <v/>
      </c>
      <c r="K22" s="9" t="str">
        <f>IF(A22="","",' '!$X$8)</f>
        <v/>
      </c>
      <c r="L22" s="9" t="str">
        <f>IF(A22="","",IF(②選手情報入力!$V$8="",0,1))</f>
        <v/>
      </c>
      <c r="M22" s="9" t="str">
        <f>IF(A22="","",種目情報!$K$7)</f>
        <v/>
      </c>
    </row>
    <row r="23" spans="1:13">
      <c r="A23" s="9" t="str">
        <f>IF(' '!U11="","",1620000+①団体情報入力!$C$5*10)</f>
        <v/>
      </c>
      <c r="B23" s="9" t="str">
        <f>IF(A23="","",①団体情報入力!$C$5)</f>
        <v/>
      </c>
      <c r="C23" s="9" t="str">
        <f>IF(A23="","",' '!$J$1)</f>
        <v/>
      </c>
      <c r="D23" s="9" t="str">
        <f>IF(A23="","",' '!$P$1)</f>
        <v/>
      </c>
      <c r="E23" s="9"/>
      <c r="F23" s="9"/>
      <c r="G23" s="9">
        <v>4</v>
      </c>
      <c r="H23" s="9" t="str">
        <f>IF(A23="","",' '!W11)</f>
        <v/>
      </c>
      <c r="I23" s="9" t="str">
        <f>IF(A23="","",' '!V11)</f>
        <v/>
      </c>
      <c r="J23" s="9" t="str">
        <f>IF(A23="","",種目情報!$J$7)</f>
        <v/>
      </c>
      <c r="K23" s="9" t="str">
        <f>IF(A23="","",' '!$X$8)</f>
        <v/>
      </c>
      <c r="L23" s="9" t="str">
        <f>IF(A23="","",IF(②選手情報入力!$V$8="",0,1))</f>
        <v/>
      </c>
      <c r="M23" s="9" t="str">
        <f>IF(A23="","",種目情報!$K$7)</f>
        <v/>
      </c>
    </row>
    <row r="24" spans="1:13">
      <c r="A24" s="9" t="str">
        <f>IF(' '!U12="","",1620000+①団体情報入力!$C$5*10)</f>
        <v/>
      </c>
      <c r="B24" s="9" t="str">
        <f>IF(A24="","",①団体情報入力!$C$5)</f>
        <v/>
      </c>
      <c r="C24" s="9" t="str">
        <f>IF(A24="","",' '!$J$1)</f>
        <v/>
      </c>
      <c r="D24" s="9" t="str">
        <f>IF(A24="","",' '!$P$1)</f>
        <v/>
      </c>
      <c r="E24" s="9"/>
      <c r="F24" s="9"/>
      <c r="G24" s="9">
        <v>5</v>
      </c>
      <c r="H24" s="9" t="str">
        <f>IF(A24="","",' '!W12)</f>
        <v/>
      </c>
      <c r="I24" s="9" t="str">
        <f>IF(A24="","",' '!V12)</f>
        <v/>
      </c>
      <c r="J24" s="9" t="str">
        <f>IF(A24="","",種目情報!$J$7)</f>
        <v/>
      </c>
      <c r="K24" s="9" t="str">
        <f>IF(A24="","",' '!$X$8)</f>
        <v/>
      </c>
      <c r="L24" s="9" t="str">
        <f>IF(A24="","",IF(②選手情報入力!$V$8="",0,1))</f>
        <v/>
      </c>
      <c r="M24" s="9" t="str">
        <f>IF(A24="","",種目情報!$K$7)</f>
        <v/>
      </c>
    </row>
    <row r="25" spans="1:13">
      <c r="A25" s="9" t="str">
        <f>IF(' '!U13="","",1620000+①団体情報入力!$C$5*10)</f>
        <v/>
      </c>
      <c r="B25" s="9" t="str">
        <f>IF(A25="","",①団体情報入力!$C$5)</f>
        <v/>
      </c>
      <c r="C25" s="9" t="str">
        <f>IF(A25="","",' '!$J$1)</f>
        <v/>
      </c>
      <c r="D25" s="9" t="str">
        <f>IF(A25="","",' '!$P$1)</f>
        <v/>
      </c>
      <c r="E25" s="9"/>
      <c r="F25" s="9"/>
      <c r="G25" s="9">
        <v>6</v>
      </c>
      <c r="H25" s="9" t="str">
        <f>IF(A25="","",' '!W13)</f>
        <v/>
      </c>
      <c r="I25" s="9" t="str">
        <f>IF(A25="","",' '!V13)</f>
        <v/>
      </c>
      <c r="J25" s="9" t="str">
        <f>IF(A25="","",種目情報!$J$7)</f>
        <v/>
      </c>
      <c r="K25" s="9" t="str">
        <f>IF(A25="","",' '!$X$8)</f>
        <v/>
      </c>
      <c r="L25" s="9" t="str">
        <f>IF(A25="","",IF(②選手情報入力!$V$8="",0,1))</f>
        <v/>
      </c>
      <c r="M25" s="9" t="str">
        <f>IF(A25="","",種目情報!$K$7)</f>
        <v/>
      </c>
    </row>
  </sheetData>
  <phoneticPr fontId="43"/>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
  <sheetViews>
    <sheetView workbookViewId="0">
      <selection activeCell="B14" sqref="B14"/>
    </sheetView>
  </sheetViews>
  <sheetFormatPr defaultRowHeight="13.5"/>
  <cols>
    <col min="2" max="2" width="16.75" bestFit="1" customWidth="1"/>
    <col min="4" max="4" width="16.75" bestFit="1" customWidth="1"/>
    <col min="5" max="5" width="31" customWidth="1"/>
  </cols>
  <sheetData>
    <row r="1" spans="1:6">
      <c r="A1" s="127" t="s">
        <v>583</v>
      </c>
      <c r="B1" t="s">
        <v>140</v>
      </c>
      <c r="C1" t="s">
        <v>267</v>
      </c>
      <c r="D1" t="s">
        <v>140</v>
      </c>
      <c r="E1" t="s">
        <v>141</v>
      </c>
      <c r="F1" s="263" t="s">
        <v>584</v>
      </c>
    </row>
    <row r="2" spans="1:6">
      <c r="A2" s="128">
        <v>1</v>
      </c>
      <c r="B2" t="s">
        <v>585</v>
      </c>
      <c r="C2">
        <v>19868</v>
      </c>
      <c r="D2" t="s">
        <v>585</v>
      </c>
      <c r="E2" t="s">
        <v>586</v>
      </c>
      <c r="F2" s="128">
        <v>1</v>
      </c>
    </row>
    <row r="3" spans="1:6">
      <c r="A3" s="128">
        <v>2</v>
      </c>
      <c r="B3" s="2" t="s">
        <v>587</v>
      </c>
      <c r="C3">
        <v>19101</v>
      </c>
      <c r="D3" s="2" t="s">
        <v>587</v>
      </c>
      <c r="E3" t="s">
        <v>588</v>
      </c>
      <c r="F3" s="128">
        <v>2</v>
      </c>
    </row>
  </sheetData>
  <phoneticPr fontId="43"/>
  <conditionalFormatting sqref="C2:C439">
    <cfRule type="duplicateValues" dxfId="0" priority="1"/>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72"/>
  <sheetViews>
    <sheetView workbookViewId="0">
      <selection activeCell="K6" sqref="K6"/>
    </sheetView>
  </sheetViews>
  <sheetFormatPr defaultColWidth="9" defaultRowHeight="13.5"/>
  <cols>
    <col min="1" max="3" width="9" style="11"/>
    <col min="4" max="4" width="9" style="11" customWidth="1"/>
    <col min="5" max="16384" width="9" style="11"/>
  </cols>
  <sheetData>
    <row r="1" spans="1:16" ht="16.5" customHeight="1">
      <c r="A1" s="390" t="s">
        <v>70</v>
      </c>
      <c r="B1" s="390"/>
      <c r="C1" s="390"/>
      <c r="D1" s="390"/>
      <c r="E1" s="390"/>
      <c r="F1" s="390"/>
      <c r="G1" s="390"/>
      <c r="H1" s="390"/>
      <c r="I1" s="390"/>
      <c r="J1" s="390"/>
      <c r="K1" s="390"/>
      <c r="L1" s="390"/>
      <c r="M1" s="390"/>
      <c r="N1" s="390"/>
      <c r="O1" s="260"/>
      <c r="P1" s="260"/>
    </row>
    <row r="2" spans="1:16" customFormat="1" ht="7.5" customHeight="1">
      <c r="A2" s="261"/>
      <c r="P2" s="261"/>
    </row>
    <row r="3" spans="1:16" ht="19.5" customHeight="1">
      <c r="A3" s="262"/>
      <c r="B3" s="14" t="s">
        <v>50</v>
      </c>
      <c r="C3" s="398" t="s">
        <v>591</v>
      </c>
      <c r="D3" s="398"/>
      <c r="E3" s="398"/>
      <c r="F3" s="398"/>
      <c r="G3" s="398"/>
      <c r="H3" s="398"/>
      <c r="I3" s="398"/>
      <c r="J3" s="398"/>
      <c r="K3" s="398"/>
      <c r="L3" s="398"/>
      <c r="M3" s="398"/>
      <c r="N3" s="398"/>
      <c r="O3" s="398"/>
      <c r="P3" s="260"/>
    </row>
    <row r="4" spans="1:16" ht="24.75" customHeight="1">
      <c r="A4" s="260"/>
      <c r="B4" s="14" t="s">
        <v>67</v>
      </c>
      <c r="C4" s="396">
        <f>市スポ!B7</f>
        <v>44436</v>
      </c>
      <c r="D4" s="396"/>
      <c r="E4" s="396"/>
      <c r="F4" s="396"/>
      <c r="G4" s="397">
        <f>市スポ!D7</f>
        <v>44437</v>
      </c>
      <c r="H4" s="397"/>
      <c r="I4" s="397"/>
      <c r="J4" s="197"/>
      <c r="K4" s="389" t="s">
        <v>817</v>
      </c>
      <c r="L4" s="389"/>
      <c r="M4" s="389"/>
      <c r="N4" s="389"/>
      <c r="O4" s="389"/>
      <c r="P4" s="260"/>
    </row>
    <row r="5" spans="1:16" ht="24.75" customHeight="1">
      <c r="A5" s="260"/>
      <c r="B5" s="14" t="s">
        <v>68</v>
      </c>
      <c r="C5" s="395" t="s">
        <v>527</v>
      </c>
      <c r="D5" s="395"/>
      <c r="E5" s="395"/>
      <c r="F5" s="395"/>
      <c r="G5" s="395"/>
      <c r="H5" s="395"/>
      <c r="I5" s="56"/>
      <c r="J5" s="197"/>
      <c r="K5" s="389"/>
      <c r="L5" s="389"/>
      <c r="M5" s="389"/>
      <c r="N5" s="389"/>
      <c r="O5" s="389"/>
      <c r="P5" s="260"/>
    </row>
    <row r="6" spans="1:16" customFormat="1" ht="7.5" customHeight="1" thickBot="1">
      <c r="A6" s="261"/>
      <c r="J6" s="11"/>
      <c r="K6" s="11"/>
      <c r="L6" s="11"/>
      <c r="M6" s="11"/>
      <c r="N6" s="11"/>
      <c r="O6" s="11"/>
      <c r="P6" s="260"/>
    </row>
    <row r="7" spans="1:16" ht="19.5" customHeight="1" thickBot="1">
      <c r="A7" s="260"/>
      <c r="B7" s="391" t="s">
        <v>518</v>
      </c>
      <c r="C7" s="392"/>
      <c r="D7" s="393" t="str">
        <f>市スポ!C80</f>
        <v>２０２１年７月１６日(金)～８月３日(火)</v>
      </c>
      <c r="E7" s="393"/>
      <c r="F7" s="393"/>
      <c r="G7" s="393"/>
      <c r="H7" s="394"/>
      <c r="M7" s="63"/>
      <c r="N7" s="3"/>
      <c r="P7" s="260"/>
    </row>
    <row r="8" spans="1:16" customFormat="1" ht="20.25" customHeight="1" thickTop="1" thickBot="1">
      <c r="A8" s="261"/>
      <c r="B8" s="373" t="s">
        <v>519</v>
      </c>
      <c r="C8" s="374"/>
      <c r="D8" s="375" t="str">
        <f>市スポ!C81</f>
        <v>２０２１年７月２６日(月)～８月５日(金)</v>
      </c>
      <c r="E8" s="376"/>
      <c r="F8" s="376"/>
      <c r="G8" s="376"/>
      <c r="H8" s="377"/>
      <c r="I8" s="378" t="s">
        <v>516</v>
      </c>
      <c r="J8" s="379"/>
      <c r="K8" s="380" t="str">
        <f>市スポ!C82</f>
        <v>２０２１年７月３０日(金)～８月９日(月)</v>
      </c>
      <c r="L8" s="381"/>
      <c r="M8" s="381"/>
      <c r="N8" s="381"/>
      <c r="O8" s="382"/>
      <c r="P8" s="261"/>
    </row>
    <row r="9" spans="1:16" ht="33" customHeight="1">
      <c r="A9" s="131"/>
      <c r="B9" s="132" t="s">
        <v>520</v>
      </c>
      <c r="C9" s="133"/>
      <c r="D9" s="133"/>
      <c r="E9" s="133"/>
      <c r="F9" s="133"/>
      <c r="G9" s="133"/>
      <c r="H9" s="133"/>
      <c r="I9" s="133"/>
      <c r="J9" s="133"/>
      <c r="K9" s="133"/>
      <c r="L9" s="133"/>
      <c r="M9" s="133"/>
      <c r="N9" s="133"/>
    </row>
    <row r="10" spans="1:16" ht="33" customHeight="1">
      <c r="B10" s="134" t="s">
        <v>572</v>
      </c>
      <c r="C10" s="133"/>
      <c r="D10" s="133"/>
      <c r="E10" s="133"/>
      <c r="F10" s="133"/>
      <c r="G10" s="133"/>
      <c r="H10" s="133"/>
      <c r="I10" s="133"/>
      <c r="J10" s="133"/>
      <c r="K10" s="63"/>
      <c r="P10" s="135"/>
    </row>
    <row r="11" spans="1:16" ht="15.75" customHeight="1">
      <c r="B11" s="134"/>
      <c r="C11" s="133"/>
      <c r="D11" s="133"/>
      <c r="E11" s="133"/>
      <c r="F11" s="133"/>
      <c r="G11" s="133"/>
      <c r="H11" s="133"/>
      <c r="I11" s="133"/>
      <c r="J11" s="133"/>
      <c r="K11" s="63"/>
      <c r="P11" s="135"/>
    </row>
    <row r="12" spans="1:16" s="6" customFormat="1" ht="42" customHeight="1">
      <c r="B12" s="384" t="s">
        <v>590</v>
      </c>
      <c r="C12" s="384"/>
      <c r="D12" s="384"/>
      <c r="E12" s="384"/>
      <c r="F12" s="384"/>
      <c r="G12" s="384"/>
      <c r="H12" s="384"/>
      <c r="I12" s="384"/>
      <c r="J12" s="384"/>
      <c r="K12" s="384"/>
      <c r="L12" s="384"/>
      <c r="M12" s="384"/>
      <c r="N12" s="384"/>
      <c r="O12" s="384"/>
      <c r="P12" s="384"/>
    </row>
    <row r="13" spans="1:16" s="6" customFormat="1" ht="20.25" customHeight="1">
      <c r="B13" s="205"/>
      <c r="C13" s="205"/>
      <c r="D13" s="205"/>
      <c r="E13" s="205"/>
      <c r="F13" s="205"/>
      <c r="G13" s="205"/>
      <c r="H13" s="205"/>
      <c r="I13" s="206"/>
      <c r="J13" s="206"/>
      <c r="K13" s="207"/>
      <c r="L13" s="207"/>
      <c r="M13" s="207"/>
      <c r="N13" s="207"/>
      <c r="O13" s="207"/>
    </row>
    <row r="14" spans="1:16" ht="36.75" customHeight="1">
      <c r="A14" s="15" t="s">
        <v>81</v>
      </c>
      <c r="C14" s="147" t="s">
        <v>580</v>
      </c>
    </row>
    <row r="15" spans="1:16" ht="51.75" customHeight="1">
      <c r="A15" s="15"/>
      <c r="B15" s="385" t="s">
        <v>509</v>
      </c>
      <c r="C15" s="386"/>
      <c r="D15" s="386"/>
      <c r="E15" s="386"/>
      <c r="F15" s="386"/>
      <c r="G15" s="386"/>
      <c r="H15" s="386"/>
      <c r="I15" s="386"/>
      <c r="J15" s="386"/>
      <c r="K15" s="386"/>
      <c r="L15" s="386"/>
      <c r="M15" s="386"/>
      <c r="N15" s="386"/>
      <c r="O15" s="387"/>
    </row>
    <row r="16" spans="1:16" ht="36.75" customHeight="1">
      <c r="A16" s="15"/>
      <c r="B16" s="198" t="s">
        <v>521</v>
      </c>
      <c r="C16" s="147"/>
    </row>
    <row r="17" spans="1:19" ht="36.75" customHeight="1">
      <c r="A17" s="15"/>
      <c r="B17" s="372" t="s">
        <v>567</v>
      </c>
      <c r="C17" s="372"/>
      <c r="D17" s="372"/>
      <c r="E17" s="372"/>
      <c r="F17" s="372"/>
      <c r="G17" s="372"/>
      <c r="H17" s="372"/>
      <c r="I17" s="372"/>
      <c r="J17" s="372"/>
      <c r="K17" s="372"/>
      <c r="L17" s="372"/>
      <c r="M17" s="372"/>
      <c r="N17" s="372"/>
      <c r="O17" s="372"/>
      <c r="P17" s="372"/>
      <c r="Q17" s="372"/>
    </row>
    <row r="18" spans="1:19" ht="36.75" customHeight="1">
      <c r="A18" s="15"/>
      <c r="B18" s="151" t="s">
        <v>186</v>
      </c>
      <c r="C18" s="147"/>
    </row>
    <row r="19" spans="1:19" ht="36.75" customHeight="1">
      <c r="A19" s="15"/>
      <c r="B19" s="151" t="s">
        <v>187</v>
      </c>
      <c r="C19" s="147"/>
    </row>
    <row r="20" spans="1:19" ht="36.75" customHeight="1">
      <c r="A20" s="15"/>
      <c r="B20" s="151" t="s">
        <v>188</v>
      </c>
      <c r="C20" s="151"/>
      <c r="D20" s="151"/>
      <c r="E20" s="151"/>
      <c r="F20" s="151"/>
      <c r="G20" s="151"/>
      <c r="H20" s="151"/>
      <c r="I20" s="151"/>
      <c r="J20" s="151"/>
      <c r="K20" s="151"/>
    </row>
    <row r="21" spans="1:19" ht="36.75" customHeight="1">
      <c r="A21" s="15"/>
      <c r="B21" s="152" t="s">
        <v>189</v>
      </c>
      <c r="C21" s="151"/>
      <c r="D21" s="151"/>
      <c r="E21" s="151"/>
      <c r="F21" s="151"/>
      <c r="G21" s="151"/>
      <c r="H21" s="151"/>
      <c r="I21" s="151"/>
      <c r="J21" s="151"/>
      <c r="K21" s="151"/>
    </row>
    <row r="22" spans="1:19" ht="35.25" customHeight="1">
      <c r="B22" s="388" t="s">
        <v>130</v>
      </c>
      <c r="C22" s="388"/>
      <c r="D22" s="388"/>
      <c r="E22" s="388"/>
      <c r="F22" s="388"/>
      <c r="G22" s="388"/>
      <c r="H22" s="388"/>
      <c r="I22" s="388"/>
      <c r="J22" s="388"/>
    </row>
    <row r="23" spans="1:19" ht="35.25" customHeight="1">
      <c r="B23" s="133" t="s">
        <v>574</v>
      </c>
      <c r="C23" s="133"/>
      <c r="D23" s="133"/>
      <c r="E23" s="133"/>
      <c r="F23" s="133"/>
      <c r="G23" s="133"/>
      <c r="H23" s="133"/>
      <c r="I23" s="133"/>
      <c r="J23" s="133"/>
    </row>
    <row r="24" spans="1:19" ht="35.25" customHeight="1">
      <c r="B24" s="133" t="s">
        <v>575</v>
      </c>
      <c r="C24" s="133"/>
      <c r="D24" s="133"/>
      <c r="E24" s="133"/>
      <c r="F24" s="133"/>
      <c r="G24" s="133"/>
      <c r="H24" s="133"/>
      <c r="I24" s="133"/>
      <c r="J24" s="133"/>
    </row>
    <row r="25" spans="1:19" ht="53.25" customHeight="1">
      <c r="B25" s="383" t="s">
        <v>553</v>
      </c>
      <c r="C25" s="383"/>
      <c r="D25" s="383"/>
      <c r="E25" s="383"/>
      <c r="F25" s="383"/>
      <c r="G25" s="383"/>
      <c r="H25" s="383"/>
      <c r="I25" s="383"/>
      <c r="J25" s="383"/>
      <c r="K25" s="383"/>
      <c r="L25" s="383"/>
      <c r="M25" s="383"/>
      <c r="N25" s="383"/>
      <c r="O25" s="383"/>
      <c r="P25" s="383"/>
      <c r="Q25" s="383"/>
      <c r="R25" s="383"/>
      <c r="S25" s="383"/>
    </row>
    <row r="26" spans="1:19" ht="29.25" customHeight="1">
      <c r="B26" s="383" t="s">
        <v>576</v>
      </c>
      <c r="C26" s="383"/>
      <c r="D26" s="383"/>
      <c r="E26" s="383"/>
      <c r="F26" s="383"/>
      <c r="G26" s="383"/>
      <c r="H26" s="383"/>
      <c r="I26" s="383"/>
      <c r="J26" s="383"/>
      <c r="K26" s="383"/>
      <c r="L26" s="383"/>
      <c r="M26" s="383"/>
      <c r="N26" s="383"/>
      <c r="O26" s="383"/>
      <c r="P26" s="383"/>
      <c r="Q26" s="383"/>
      <c r="R26" s="383"/>
      <c r="S26" s="383"/>
    </row>
    <row r="27" spans="1:19" ht="35.25" customHeight="1">
      <c r="B27" s="141" t="s">
        <v>157</v>
      </c>
      <c r="C27" s="240"/>
      <c r="D27" s="240"/>
      <c r="E27" s="240"/>
      <c r="F27" s="240"/>
      <c r="G27" s="240"/>
      <c r="H27" s="240"/>
      <c r="I27" s="240"/>
      <c r="J27" s="240"/>
    </row>
    <row r="28" spans="1:19" ht="35.25" customHeight="1">
      <c r="B28" s="141" t="s">
        <v>554</v>
      </c>
      <c r="C28" s="240"/>
      <c r="D28" s="240"/>
      <c r="E28" s="240"/>
      <c r="F28" s="240"/>
      <c r="G28" s="240"/>
      <c r="H28" s="240"/>
      <c r="I28" s="240"/>
      <c r="J28" s="240"/>
    </row>
    <row r="29" spans="1:19" ht="35.25" customHeight="1">
      <c r="B29" s="141" t="s">
        <v>158</v>
      </c>
      <c r="C29" s="240"/>
      <c r="D29" s="240"/>
      <c r="E29" s="240"/>
      <c r="F29" s="240"/>
      <c r="G29" s="240"/>
      <c r="H29" s="240"/>
      <c r="I29" s="240"/>
      <c r="J29" s="240"/>
    </row>
    <row r="30" spans="1:19" ht="35.25" customHeight="1">
      <c r="B30" s="141" t="s">
        <v>159</v>
      </c>
      <c r="C30" s="240"/>
      <c r="D30" s="240"/>
      <c r="E30" s="240"/>
      <c r="F30" s="240"/>
      <c r="G30" s="240"/>
      <c r="H30" s="240"/>
      <c r="I30" s="240"/>
      <c r="J30" s="240"/>
    </row>
    <row r="31" spans="1:19" ht="35.25" customHeight="1">
      <c r="B31" s="141" t="s">
        <v>577</v>
      </c>
      <c r="C31" s="247"/>
      <c r="D31" s="247"/>
      <c r="E31" s="247"/>
      <c r="F31" s="247"/>
      <c r="G31" s="247"/>
      <c r="H31" s="247"/>
      <c r="I31" s="247"/>
      <c r="J31" s="247"/>
    </row>
    <row r="32" spans="1:19" ht="35.25" hidden="1" customHeight="1">
      <c r="B32" s="141" t="s">
        <v>160</v>
      </c>
      <c r="C32" s="240"/>
      <c r="D32" s="240"/>
      <c r="E32" s="240"/>
      <c r="F32" s="240"/>
      <c r="G32" s="240"/>
      <c r="H32" s="240"/>
      <c r="I32" s="240"/>
      <c r="J32" s="240"/>
    </row>
    <row r="33" spans="1:20" ht="81" hidden="1" customHeight="1">
      <c r="B33" s="371" t="s">
        <v>573</v>
      </c>
      <c r="C33" s="371"/>
      <c r="D33" s="371"/>
      <c r="E33" s="371"/>
      <c r="F33" s="371"/>
      <c r="G33" s="371"/>
      <c r="H33" s="371"/>
      <c r="I33" s="371"/>
      <c r="J33" s="371"/>
      <c r="K33" s="371"/>
      <c r="L33" s="371"/>
      <c r="M33" s="371"/>
      <c r="N33" s="371"/>
      <c r="O33" s="371"/>
      <c r="P33" s="371"/>
      <c r="Q33" s="371"/>
      <c r="R33" s="371"/>
      <c r="S33" s="371"/>
      <c r="T33" s="371"/>
    </row>
    <row r="34" spans="1:20" ht="24.75" customHeight="1">
      <c r="B34" s="141" t="s">
        <v>581</v>
      </c>
    </row>
    <row r="35" spans="1:20" ht="24.75" customHeight="1">
      <c r="B35" s="141" t="s">
        <v>582</v>
      </c>
    </row>
    <row r="36" spans="1:20" ht="16.5" customHeight="1">
      <c r="A36" s="12"/>
      <c r="B36" s="15"/>
    </row>
    <row r="37" spans="1:20" ht="16.5" customHeight="1">
      <c r="A37" s="11" t="s">
        <v>161</v>
      </c>
    </row>
    <row r="38" spans="1:20" ht="16.5" customHeight="1">
      <c r="A38" s="15" t="s">
        <v>162</v>
      </c>
    </row>
    <row r="39" spans="1:20" ht="16.5" customHeight="1">
      <c r="A39" s="13" t="s">
        <v>66</v>
      </c>
      <c r="B39" s="11" t="s">
        <v>97</v>
      </c>
      <c r="F39" s="11" t="s">
        <v>163</v>
      </c>
    </row>
    <row r="40" spans="1:20" ht="26.45" customHeight="1">
      <c r="A40" s="15" t="s">
        <v>164</v>
      </c>
      <c r="D40" s="142"/>
    </row>
    <row r="41" spans="1:20" ht="26.45" customHeight="1">
      <c r="A41" s="13" t="s">
        <v>66</v>
      </c>
      <c r="B41" s="11" t="s">
        <v>165</v>
      </c>
      <c r="D41" s="143"/>
    </row>
    <row r="42" spans="1:20" ht="16.5" customHeight="1">
      <c r="A42" s="13" t="s">
        <v>66</v>
      </c>
      <c r="B42" s="11" t="s">
        <v>510</v>
      </c>
    </row>
    <row r="43" spans="1:20" ht="16.5" customHeight="1">
      <c r="A43" s="13" t="s">
        <v>66</v>
      </c>
      <c r="B43" s="11" t="s">
        <v>166</v>
      </c>
    </row>
    <row r="44" spans="1:20" ht="16.5" customHeight="1">
      <c r="A44" s="13" t="s">
        <v>66</v>
      </c>
      <c r="B44" s="11" t="s">
        <v>167</v>
      </c>
    </row>
    <row r="45" spans="1:20" ht="16.5" customHeight="1">
      <c r="A45" s="13" t="s">
        <v>66</v>
      </c>
      <c r="B45" s="11" t="s">
        <v>168</v>
      </c>
    </row>
    <row r="46" spans="1:20" ht="16.5" customHeight="1">
      <c r="A46" s="13" t="s">
        <v>66</v>
      </c>
      <c r="B46" s="18" t="s">
        <v>79</v>
      </c>
      <c r="C46" s="18"/>
      <c r="D46" s="18"/>
      <c r="E46" s="18"/>
      <c r="F46" s="18"/>
      <c r="G46" s="17"/>
      <c r="H46" s="17"/>
      <c r="I46" s="17"/>
      <c r="J46" s="17"/>
      <c r="K46" s="17"/>
      <c r="L46" s="17"/>
    </row>
    <row r="47" spans="1:20" ht="16.5" customHeight="1">
      <c r="A47" s="13" t="s">
        <v>66</v>
      </c>
      <c r="B47" s="17"/>
      <c r="C47" s="17" t="s">
        <v>169</v>
      </c>
      <c r="D47" s="17"/>
      <c r="E47" s="17"/>
      <c r="F47" s="17"/>
      <c r="G47" s="17"/>
      <c r="H47" s="17"/>
      <c r="I47" s="17"/>
      <c r="J47" s="17"/>
      <c r="K47" s="17"/>
      <c r="L47" s="17"/>
    </row>
    <row r="48" spans="1:20" ht="16.5" customHeight="1">
      <c r="A48" s="13" t="s">
        <v>66</v>
      </c>
      <c r="B48" s="17"/>
      <c r="C48" s="38" t="s">
        <v>83</v>
      </c>
      <c r="D48" s="17"/>
      <c r="E48" s="19" t="s">
        <v>65</v>
      </c>
      <c r="F48" s="19" t="s">
        <v>522</v>
      </c>
      <c r="G48" s="19">
        <v>54.23</v>
      </c>
      <c r="H48" s="17"/>
      <c r="I48" s="17"/>
      <c r="J48" s="17"/>
      <c r="K48" s="17"/>
      <c r="L48" s="17"/>
    </row>
    <row r="49" spans="1:14" ht="16.5" customHeight="1" thickBot="1">
      <c r="A49" s="13" t="s">
        <v>66</v>
      </c>
      <c r="B49" s="17"/>
      <c r="C49" s="38" t="s">
        <v>84</v>
      </c>
      <c r="D49" s="17"/>
      <c r="E49" s="19" t="s">
        <v>80</v>
      </c>
      <c r="F49" s="19" t="s">
        <v>522</v>
      </c>
      <c r="G49" s="19" t="s">
        <v>170</v>
      </c>
      <c r="H49" s="17"/>
      <c r="I49" s="17"/>
      <c r="J49" s="17"/>
      <c r="K49" s="17"/>
      <c r="L49" s="17"/>
    </row>
    <row r="50" spans="1:14" ht="16.5" customHeight="1">
      <c r="A50" s="13" t="s">
        <v>66</v>
      </c>
      <c r="B50" s="17"/>
      <c r="C50" s="38"/>
      <c r="D50" s="39" t="s">
        <v>82</v>
      </c>
      <c r="E50" s="40"/>
      <c r="F50" s="40"/>
      <c r="G50" s="40"/>
      <c r="H50" s="41"/>
      <c r="I50" s="17"/>
      <c r="J50" s="42"/>
      <c r="K50" s="42"/>
      <c r="L50" s="37"/>
      <c r="M50" s="144"/>
      <c r="N50" s="145"/>
    </row>
    <row r="51" spans="1:14" ht="16.5" customHeight="1">
      <c r="A51" s="13" t="s">
        <v>66</v>
      </c>
      <c r="B51" s="17"/>
      <c r="C51" s="38"/>
      <c r="D51" s="43" t="s">
        <v>71</v>
      </c>
      <c r="E51" s="44"/>
      <c r="F51" s="44"/>
      <c r="G51" s="44"/>
      <c r="H51" s="45"/>
      <c r="I51" s="17"/>
      <c r="J51" s="42"/>
      <c r="K51" s="42"/>
      <c r="L51" s="37"/>
      <c r="M51" s="144"/>
      <c r="N51" s="145"/>
    </row>
    <row r="52" spans="1:14" ht="16.5" customHeight="1" thickBot="1">
      <c r="A52" s="13" t="s">
        <v>66</v>
      </c>
      <c r="B52" s="17"/>
      <c r="C52" s="38"/>
      <c r="D52" s="46" t="s">
        <v>42</v>
      </c>
      <c r="E52" s="146" t="s">
        <v>171</v>
      </c>
      <c r="F52" s="47" t="s">
        <v>522</v>
      </c>
      <c r="G52" s="48">
        <v>12</v>
      </c>
      <c r="H52" s="49"/>
      <c r="I52" s="17"/>
      <c r="J52" s="42"/>
      <c r="K52" s="42"/>
      <c r="L52" s="37"/>
      <c r="M52" s="144"/>
      <c r="N52" s="145"/>
    </row>
    <row r="53" spans="1:14" ht="16.5" customHeight="1">
      <c r="A53" s="13" t="s">
        <v>523</v>
      </c>
      <c r="B53" s="17"/>
      <c r="C53" s="17" t="s">
        <v>172</v>
      </c>
      <c r="D53" s="17"/>
      <c r="E53" s="17"/>
      <c r="F53" s="17"/>
      <c r="G53" s="17"/>
      <c r="H53" s="17"/>
      <c r="I53" s="17"/>
      <c r="J53" s="17"/>
      <c r="K53" s="17"/>
      <c r="L53" s="17"/>
    </row>
    <row r="54" spans="1:14" ht="16.5" customHeight="1">
      <c r="A54" s="13" t="s">
        <v>523</v>
      </c>
      <c r="B54" s="17"/>
      <c r="C54" s="38" t="s">
        <v>85</v>
      </c>
      <c r="D54" s="17"/>
      <c r="E54" s="19" t="s">
        <v>524</v>
      </c>
      <c r="F54" s="19" t="s">
        <v>525</v>
      </c>
      <c r="G54" s="19" t="s">
        <v>526</v>
      </c>
      <c r="H54" s="17"/>
      <c r="I54" s="17"/>
      <c r="J54" s="17"/>
      <c r="K54" s="17"/>
      <c r="L54" s="17"/>
    </row>
    <row r="55" spans="1:14" ht="16.5" customHeight="1">
      <c r="A55" s="13" t="s">
        <v>523</v>
      </c>
      <c r="B55" s="17"/>
      <c r="C55" s="58" t="s">
        <v>77</v>
      </c>
      <c r="D55" s="17"/>
      <c r="E55" s="19"/>
      <c r="F55" s="19"/>
      <c r="G55" s="19"/>
      <c r="H55" s="17"/>
      <c r="I55" s="17"/>
      <c r="J55" s="17"/>
      <c r="K55" s="17"/>
      <c r="L55" s="17"/>
    </row>
    <row r="56" spans="1:14" ht="16.5" customHeight="1">
      <c r="A56" s="13" t="s">
        <v>523</v>
      </c>
      <c r="B56" s="11" t="s">
        <v>73</v>
      </c>
    </row>
    <row r="57" spans="1:14" ht="16.5" customHeight="1">
      <c r="A57" s="13" t="s">
        <v>523</v>
      </c>
      <c r="B57" s="171" t="s">
        <v>173</v>
      </c>
    </row>
    <row r="58" spans="1:14" ht="16.5" customHeight="1">
      <c r="A58" s="15" t="s">
        <v>174</v>
      </c>
    </row>
    <row r="59" spans="1:14" ht="16.5" customHeight="1">
      <c r="A59" s="13" t="s">
        <v>523</v>
      </c>
      <c r="B59" s="11" t="s">
        <v>114</v>
      </c>
    </row>
    <row r="60" spans="1:14" ht="16.5" customHeight="1">
      <c r="A60" s="15" t="s">
        <v>175</v>
      </c>
    </row>
    <row r="61" spans="1:14" ht="16.5" customHeight="1">
      <c r="A61" s="13" t="s">
        <v>66</v>
      </c>
      <c r="B61" s="11" t="s">
        <v>176</v>
      </c>
    </row>
    <row r="62" spans="1:14" ht="16.5" customHeight="1">
      <c r="A62" s="13" t="s">
        <v>523</v>
      </c>
      <c r="B62" s="11" t="s">
        <v>72</v>
      </c>
    </row>
    <row r="63" spans="1:14" ht="16.5" customHeight="1">
      <c r="A63" s="15" t="s">
        <v>177</v>
      </c>
    </row>
    <row r="64" spans="1:14" ht="16.5" customHeight="1">
      <c r="A64" s="13" t="s">
        <v>66</v>
      </c>
      <c r="B64" s="11" t="s">
        <v>178</v>
      </c>
    </row>
    <row r="65" spans="1:8" ht="16.5" customHeight="1">
      <c r="A65" s="13" t="s">
        <v>66</v>
      </c>
      <c r="B65" s="11" t="s">
        <v>179</v>
      </c>
    </row>
    <row r="66" spans="1:8" s="65" customFormat="1" ht="16.5" customHeight="1">
      <c r="A66" s="64" t="s">
        <v>180</v>
      </c>
    </row>
    <row r="67" spans="1:8" s="65" customFormat="1" ht="16.5" customHeight="1">
      <c r="A67" s="66" t="s">
        <v>523</v>
      </c>
      <c r="B67" s="65" t="s">
        <v>181</v>
      </c>
    </row>
    <row r="68" spans="1:8" ht="16.5" customHeight="1">
      <c r="A68" s="15" t="s">
        <v>182</v>
      </c>
    </row>
    <row r="69" spans="1:8" ht="16.5" customHeight="1">
      <c r="A69" s="13" t="s">
        <v>66</v>
      </c>
      <c r="B69" s="11" t="s">
        <v>183</v>
      </c>
    </row>
    <row r="70" spans="1:8" ht="16.5" customHeight="1">
      <c r="A70" s="13" t="s">
        <v>523</v>
      </c>
      <c r="C70" s="60" t="s">
        <v>69</v>
      </c>
    </row>
    <row r="71" spans="1:8" ht="26.25" customHeight="1">
      <c r="A71" s="13" t="s">
        <v>523</v>
      </c>
      <c r="C71" s="59" t="s">
        <v>109</v>
      </c>
      <c r="D71" s="59"/>
      <c r="E71" s="59"/>
      <c r="F71" s="59"/>
      <c r="G71" s="59"/>
      <c r="H71" s="59"/>
    </row>
    <row r="72" spans="1:8" ht="16.5" customHeight="1">
      <c r="A72" s="15" t="s">
        <v>184</v>
      </c>
    </row>
  </sheetData>
  <sheetProtection sheet="1" objects="1" scenarios="1" selectLockedCells="1" selectUnlockedCells="1"/>
  <mergeCells count="19">
    <mergeCell ref="K4:O5"/>
    <mergeCell ref="A1:N1"/>
    <mergeCell ref="B7:C7"/>
    <mergeCell ref="D7:H7"/>
    <mergeCell ref="C5:H5"/>
    <mergeCell ref="C4:F4"/>
    <mergeCell ref="G4:I4"/>
    <mergeCell ref="C3:O3"/>
    <mergeCell ref="B33:T33"/>
    <mergeCell ref="B17:Q17"/>
    <mergeCell ref="B8:C8"/>
    <mergeCell ref="D8:H8"/>
    <mergeCell ref="I8:J8"/>
    <mergeCell ref="K8:O8"/>
    <mergeCell ref="B26:S26"/>
    <mergeCell ref="B12:P12"/>
    <mergeCell ref="B15:O15"/>
    <mergeCell ref="B22:J22"/>
    <mergeCell ref="B25:S25"/>
  </mergeCells>
  <phoneticPr fontId="9"/>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Q104"/>
  <sheetViews>
    <sheetView workbookViewId="0">
      <selection activeCell="C4" sqref="C4:E4"/>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7" width="9" style="2" hidden="1" customWidth="1"/>
    <col min="18" max="18" width="9" style="2" customWidth="1"/>
    <col min="19"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131</v>
      </c>
      <c r="C1" s="416"/>
      <c r="D1" s="416"/>
      <c r="E1" s="416"/>
      <c r="F1" s="171" t="s">
        <v>579</v>
      </c>
    </row>
    <row r="2" spans="1:17" ht="32.25" customHeight="1" thickBot="1">
      <c r="A2" s="436" t="s">
        <v>515</v>
      </c>
      <c r="B2" s="437"/>
      <c r="C2" s="438" t="s">
        <v>511</v>
      </c>
      <c r="D2" s="439"/>
      <c r="E2" s="440"/>
      <c r="F2" s="196"/>
      <c r="K2" s="171"/>
      <c r="L2" s="171"/>
    </row>
    <row r="3" spans="1:17" ht="24" hidden="1" customHeight="1" thickBot="1">
      <c r="A3" s="434" t="s">
        <v>132</v>
      </c>
      <c r="B3" s="435"/>
      <c r="C3" s="441" t="s">
        <v>589</v>
      </c>
      <c r="D3" s="442"/>
      <c r="E3" s="443"/>
      <c r="F3" s="412" t="s">
        <v>569</v>
      </c>
      <c r="G3" s="413"/>
      <c r="H3" s="413"/>
      <c r="I3" s="413"/>
      <c r="J3" s="413"/>
      <c r="K3" s="413"/>
      <c r="L3" s="413"/>
      <c r="N3" s="2" t="str">
        <f>C3</f>
        <v>愛</v>
      </c>
    </row>
    <row r="4" spans="1:17" ht="24.6" customHeight="1">
      <c r="A4" s="426" t="s">
        <v>133</v>
      </c>
      <c r="B4" s="427"/>
      <c r="C4" s="428" t="s">
        <v>818</v>
      </c>
      <c r="D4" s="429"/>
      <c r="E4" s="430"/>
      <c r="F4" s="414" t="s">
        <v>663</v>
      </c>
      <c r="G4" s="415"/>
      <c r="H4" s="415"/>
      <c r="I4" s="415"/>
      <c r="J4" s="415"/>
      <c r="K4" s="415"/>
      <c r="L4" s="415"/>
      <c r="M4" s="2">
        <v>1</v>
      </c>
      <c r="N4" s="2" t="str">
        <f>VLOOKUP("*"&amp;$N$3&amp;"*",Sheet6!D2:F439,1,FALSE)</f>
        <v>愛知陸協</v>
      </c>
      <c r="O4" s="2">
        <f>VLOOKUP("*"&amp;N3&amp;"*",Sheet6!B2:F406,5,FALSE)</f>
        <v>1</v>
      </c>
    </row>
    <row r="5" spans="1:17" ht="27" hidden="1" customHeight="1">
      <c r="A5" s="399" t="s">
        <v>134</v>
      </c>
      <c r="B5" s="400"/>
      <c r="C5" s="431">
        <f>IF(C4="","",VLOOKUP(C4,Sheet6!B:C,2,0))</f>
        <v>19868</v>
      </c>
      <c r="D5" s="432"/>
      <c r="E5" s="433"/>
      <c r="F5" s="410" t="s">
        <v>142</v>
      </c>
      <c r="G5" s="411"/>
      <c r="H5" s="411"/>
      <c r="I5" s="411"/>
      <c r="J5" s="411"/>
      <c r="M5" s="2">
        <v>2</v>
      </c>
      <c r="N5" s="2" t="str">
        <f ca="1">VLOOKUP("*"&amp;$N$3&amp;"*",OFFSET(Sheet6!$B$2:$F$439,O4,0),1,FALSE)</f>
        <v>愛知マスターズ</v>
      </c>
      <c r="O5" s="2">
        <f ca="1">VLOOKUP("*"&amp;$N$3&amp;"*",OFFSET(Sheet6!$B$2:$F$406,O4,0),5,FALSE)</f>
        <v>2</v>
      </c>
    </row>
    <row r="6" spans="1:17" ht="27" hidden="1" customHeight="1">
      <c r="A6" s="399" t="s">
        <v>135</v>
      </c>
      <c r="B6" s="400"/>
      <c r="C6" s="417" t="str">
        <f>IF(C4="","",C4)</f>
        <v>愛知陸協</v>
      </c>
      <c r="D6" s="418"/>
      <c r="E6" s="419"/>
      <c r="F6" s="410"/>
      <c r="G6" s="411"/>
      <c r="H6" s="411"/>
      <c r="I6" s="411"/>
      <c r="J6" s="411"/>
      <c r="M6" s="2">
        <v>3</v>
      </c>
      <c r="N6" s="2" t="e">
        <f ca="1">VLOOKUP("*"&amp;$N$3&amp;"*",OFFSET(Sheet6!$B$2:$F$439,O5,0),1,FALSE)</f>
        <v>#N/A</v>
      </c>
      <c r="O6" s="2" t="e">
        <f ca="1">VLOOKUP("*"&amp;$N$3&amp;"*",OFFSET(Sheet6!$B$2:$F$406,O5,0),5,FALSE)</f>
        <v>#N/A</v>
      </c>
    </row>
    <row r="7" spans="1:17" ht="27" hidden="1" customHeight="1">
      <c r="A7" s="399" t="s">
        <v>136</v>
      </c>
      <c r="B7" s="400"/>
      <c r="C7" s="420" t="str">
        <f>IF(C4="","",VLOOKUP(C4,Sheet6!B:E,4,0))</f>
        <v>アイチリッキョウ</v>
      </c>
      <c r="D7" s="421"/>
      <c r="E7" s="422"/>
      <c r="F7" s="410"/>
      <c r="G7" s="411"/>
      <c r="H7" s="411"/>
      <c r="I7" s="411"/>
      <c r="J7" s="411"/>
      <c r="M7" s="2">
        <v>4</v>
      </c>
      <c r="N7" s="2" t="e">
        <f ca="1">VLOOKUP("*"&amp;$N$3&amp;"*",OFFSET(Sheet6!$B$2:$F$439,O6,0),1,FALSE)</f>
        <v>#N/A</v>
      </c>
      <c r="O7" s="2" t="e">
        <f ca="1">VLOOKUP("*"&amp;$N$3&amp;"*",OFFSET(Sheet6!$B$2:$F$406,O6,0),5,FALSE)</f>
        <v>#N/A</v>
      </c>
    </row>
    <row r="8" spans="1:17" ht="27" customHeight="1">
      <c r="A8" s="399" t="s">
        <v>119</v>
      </c>
      <c r="B8" s="400"/>
      <c r="C8" s="423"/>
      <c r="D8" s="424"/>
      <c r="E8" s="425"/>
      <c r="F8" s="4" t="s">
        <v>137</v>
      </c>
      <c r="M8" s="2">
        <v>5</v>
      </c>
      <c r="N8" s="2" t="e">
        <f ca="1">VLOOKUP("*"&amp;$N$3&amp;"*",OFFSET(Sheet6!$B$2:$F$439,O7,0),1,FALSE)</f>
        <v>#N/A</v>
      </c>
      <c r="O8" s="2" t="e">
        <f ca="1">VLOOKUP("*"&amp;$N$3&amp;"*",OFFSET(Sheet6!$B$2:$F$406,O7,0),5,FALSE)</f>
        <v>#N/A</v>
      </c>
      <c r="Q8" s="2" t="s">
        <v>511</v>
      </c>
    </row>
    <row r="9" spans="1:17" ht="27" customHeight="1" thickBot="1">
      <c r="A9" s="399" t="s">
        <v>37</v>
      </c>
      <c r="B9" s="400"/>
      <c r="C9" s="401"/>
      <c r="D9" s="402"/>
      <c r="E9" s="403"/>
      <c r="F9" s="4" t="s">
        <v>138</v>
      </c>
      <c r="H9" s="3"/>
      <c r="M9" s="2">
        <v>6</v>
      </c>
      <c r="N9" s="2" t="e">
        <f ca="1">VLOOKUP("*"&amp;$N$3&amp;"*",OFFSET(Sheet6!$B$2:$F$439,O8,0),1,FALSE)</f>
        <v>#N/A</v>
      </c>
      <c r="O9" s="2" t="e">
        <f ca="1">VLOOKUP("*"&amp;$N$3&amp;"*",OFFSET(Sheet6!$B$2:$F$406,O8,0),5,FALSE)</f>
        <v>#N/A</v>
      </c>
      <c r="Q9" s="2" t="s">
        <v>514</v>
      </c>
    </row>
    <row r="10" spans="1:17" ht="27" hidden="1" customHeight="1" thickBot="1">
      <c r="A10" s="404" t="s">
        <v>149</v>
      </c>
      <c r="B10" s="405"/>
      <c r="C10" s="401"/>
      <c r="D10" s="402"/>
      <c r="E10" s="403"/>
      <c r="F10" s="4" t="s">
        <v>185</v>
      </c>
      <c r="H10" s="3"/>
      <c r="M10" s="2">
        <v>7</v>
      </c>
      <c r="N10" s="2" t="e">
        <f ca="1">VLOOKUP("*"&amp;$N$3&amp;"*",OFFSET(Sheet6!$B$2:$F$439,O9,0),1,FALSE)</f>
        <v>#N/A</v>
      </c>
      <c r="O10" s="2" t="e">
        <f ca="1">VLOOKUP("*"&amp;$N$3&amp;"*",OFFSET(Sheet6!$B$2:$F$406,O9,0),5,FALSE)</f>
        <v>#N/A</v>
      </c>
    </row>
    <row r="11" spans="1:17" ht="30" customHeight="1" thickBot="1">
      <c r="A11" s="406" t="s">
        <v>139</v>
      </c>
      <c r="B11" s="407"/>
      <c r="C11" s="101"/>
      <c r="D11" s="102" t="s">
        <v>568</v>
      </c>
      <c r="E11" s="103"/>
      <c r="F11" s="94"/>
      <c r="G11" s="103"/>
      <c r="I11" s="409"/>
      <c r="J11" s="409"/>
      <c r="K11" s="409"/>
      <c r="L11" s="409"/>
      <c r="M11" s="2">
        <v>8</v>
      </c>
      <c r="N11" s="2" t="e">
        <f ca="1">VLOOKUP("*"&amp;$N$3&amp;"*",OFFSET(Sheet6!$B$2:$F$439,O10,0),1,FALSE)</f>
        <v>#N/A</v>
      </c>
      <c r="O11" s="2" t="e">
        <f ca="1">VLOOKUP("*"&amp;$N$3&amp;"*",OFFSET(Sheet6!$B$2:$F$406,O10,0),5,FALSE)</f>
        <v>#N/A</v>
      </c>
    </row>
    <row r="12" spans="1:17" ht="28.5" customHeight="1">
      <c r="A12" s="103"/>
      <c r="B12" s="94"/>
      <c r="C12" s="103"/>
      <c r="D12" s="94"/>
      <c r="E12" s="103"/>
      <c r="F12" s="94"/>
      <c r="G12" s="103"/>
      <c r="I12" s="409"/>
      <c r="J12" s="409"/>
      <c r="K12" s="408"/>
      <c r="L12" s="408"/>
      <c r="M12" s="2">
        <v>9</v>
      </c>
      <c r="N12" s="2" t="e">
        <f ca="1">VLOOKUP("*"&amp;$N$3&amp;"*",OFFSET(Sheet6!$B$2:$F$439,O11,0),1,FALSE)</f>
        <v>#N/A</v>
      </c>
      <c r="O12" s="2" t="e">
        <f ca="1">VLOOKUP("*"&amp;$N$3&amp;"*",OFFSET(Sheet6!$B$2:$F$406,O11,0),5,FALSE)</f>
        <v>#N/A</v>
      </c>
    </row>
    <row r="13" spans="1:17" ht="28.5" customHeight="1">
      <c r="A13" s="103"/>
      <c r="B13" s="94"/>
      <c r="C13" s="103"/>
      <c r="D13" s="94"/>
      <c r="E13" s="103"/>
      <c r="F13" s="94"/>
      <c r="G13" s="103"/>
      <c r="I13" s="409"/>
      <c r="J13" s="409"/>
      <c r="K13" s="408"/>
      <c r="L13" s="408"/>
      <c r="M13" s="2">
        <v>10</v>
      </c>
      <c r="N13" s="2" t="e">
        <f ca="1">VLOOKUP("*"&amp;$N$3&amp;"*",OFFSET(Sheet6!$B$2:$F$439,O12,0),1,FALSE)</f>
        <v>#N/A</v>
      </c>
      <c r="O13" s="2" t="e">
        <f ca="1">VLOOKUP("*"&amp;$N$3&amp;"*",OFFSET(Sheet6!$B$2:$F$406,O12,0),5,FALSE)</f>
        <v>#N/A</v>
      </c>
    </row>
    <row r="14" spans="1:17" ht="28.5" customHeight="1">
      <c r="A14" s="103"/>
      <c r="B14" s="94"/>
      <c r="C14" s="103"/>
      <c r="D14" s="94"/>
      <c r="E14" s="103"/>
      <c r="F14" s="94"/>
      <c r="G14" s="103"/>
      <c r="I14" s="409"/>
      <c r="J14" s="409"/>
      <c r="K14" s="408"/>
      <c r="L14" s="408"/>
      <c r="M14" s="2">
        <v>11</v>
      </c>
      <c r="N14" s="2" t="e">
        <f ca="1">VLOOKUP("*"&amp;$N$3&amp;"*",OFFSET(Sheet6!$B$2:$F$439,O13,0),1,FALSE)</f>
        <v>#N/A</v>
      </c>
      <c r="O14" s="2" t="e">
        <f ca="1">VLOOKUP("*"&amp;$N$3&amp;"*",OFFSET(Sheet6!$B$2:$F$406,O13,0),5,FALSE)</f>
        <v>#N/A</v>
      </c>
    </row>
    <row r="15" spans="1:17">
      <c r="A15" s="103"/>
      <c r="B15" s="94"/>
      <c r="C15" s="103"/>
      <c r="D15" s="94"/>
      <c r="E15" s="103"/>
      <c r="F15" s="94"/>
      <c r="G15" s="103"/>
      <c r="L15"/>
      <c r="M15" s="2">
        <v>12</v>
      </c>
      <c r="N15" s="2" t="e">
        <f ca="1">VLOOKUP("*"&amp;$N$3&amp;"*",OFFSET(Sheet6!$B$2:$F$439,O14,0),1,FALSE)</f>
        <v>#N/A</v>
      </c>
      <c r="O15" s="2" t="e">
        <f ca="1">VLOOKUP("*"&amp;$N$3&amp;"*",OFFSET(Sheet6!$B$2:$F$406,O14,0),5,FALSE)</f>
        <v>#N/A</v>
      </c>
    </row>
    <row r="16" spans="1:17">
      <c r="A16" s="103"/>
      <c r="B16" s="94"/>
      <c r="C16" s="103"/>
      <c r="D16" s="94"/>
      <c r="E16" s="103"/>
      <c r="F16" s="94"/>
      <c r="G16" s="103"/>
      <c r="L16"/>
      <c r="M16" s="2">
        <v>13</v>
      </c>
      <c r="N16" s="2" t="e">
        <f ca="1">VLOOKUP("*"&amp;$N$3&amp;"*",OFFSET(Sheet6!$B$2:$F$439,O15,0),1,FALSE)</f>
        <v>#N/A</v>
      </c>
      <c r="O16" s="2" t="e">
        <f ca="1">VLOOKUP("*"&amp;$N$3&amp;"*",OFFSET(Sheet6!$B$2:$F$406,O15,0),5,FALSE)</f>
        <v>#N/A</v>
      </c>
    </row>
    <row r="17" spans="1:15">
      <c r="A17" s="103"/>
      <c r="B17" s="94"/>
      <c r="C17" s="103"/>
      <c r="D17" s="94"/>
      <c r="E17" s="103"/>
      <c r="F17" s="94"/>
      <c r="G17" s="103"/>
      <c r="L17"/>
      <c r="M17" s="2">
        <v>14</v>
      </c>
      <c r="N17" s="2" t="e">
        <f ca="1">VLOOKUP("*"&amp;$N$3&amp;"*",OFFSET(Sheet6!$B$2:$F$439,O16,0),1,FALSE)</f>
        <v>#N/A</v>
      </c>
      <c r="O17" s="2" t="e">
        <f ca="1">VLOOKUP("*"&amp;$N$3&amp;"*",OFFSET(Sheet6!$B$2:$F$406,O16,0),5,FALSE)</f>
        <v>#N/A</v>
      </c>
    </row>
    <row r="18" spans="1:15">
      <c r="A18" s="103"/>
      <c r="B18" s="94"/>
      <c r="C18" s="103"/>
      <c r="D18" s="94"/>
      <c r="E18" s="103"/>
      <c r="F18" s="94"/>
      <c r="G18" s="103"/>
      <c r="L18"/>
      <c r="M18" s="2">
        <v>15</v>
      </c>
      <c r="N18" s="2" t="e">
        <f ca="1">VLOOKUP("*"&amp;$N$3&amp;"*",OFFSET(Sheet6!$B$2:$F$439,O17,0),1,FALSE)</f>
        <v>#N/A</v>
      </c>
      <c r="O18" s="2" t="e">
        <f ca="1">VLOOKUP("*"&amp;$N$3&amp;"*",OFFSET(Sheet6!$B$2:$F$406,O17,0),5,FALSE)</f>
        <v>#N/A</v>
      </c>
    </row>
    <row r="19" spans="1:15">
      <c r="A19" s="103"/>
      <c r="B19" s="94"/>
      <c r="C19" s="103"/>
      <c r="D19" s="94"/>
      <c r="E19" s="103"/>
      <c r="F19" s="94"/>
      <c r="G19" s="103"/>
      <c r="L19"/>
      <c r="M19" s="2">
        <v>16</v>
      </c>
      <c r="N19" s="2" t="e">
        <f ca="1">VLOOKUP("*"&amp;$N$3&amp;"*",OFFSET(Sheet6!$B$2:$F$439,O18,0),1,FALSE)</f>
        <v>#N/A</v>
      </c>
      <c r="O19" s="2" t="e">
        <f ca="1">VLOOKUP("*"&amp;$N$3&amp;"*",OFFSET(Sheet6!$B$2:$F$406,O18,0),5,FALSE)</f>
        <v>#N/A</v>
      </c>
    </row>
    <row r="20" spans="1:15">
      <c r="A20" s="103"/>
      <c r="B20" s="94"/>
      <c r="C20" s="103"/>
      <c r="D20" s="94"/>
      <c r="E20" s="103"/>
      <c r="F20" s="94"/>
      <c r="G20" s="103"/>
      <c r="L20"/>
      <c r="M20" s="2">
        <v>17</v>
      </c>
      <c r="N20" s="2" t="e">
        <f ca="1">VLOOKUP("*"&amp;$N$3&amp;"*",OFFSET(Sheet6!$B$2:$F$439,O19,0),1,FALSE)</f>
        <v>#N/A</v>
      </c>
      <c r="O20" s="2" t="e">
        <f ca="1">VLOOKUP("*"&amp;$N$3&amp;"*",OFFSET(Sheet6!$B$2:$F$406,O19,0),5,FALSE)</f>
        <v>#N/A</v>
      </c>
    </row>
    <row r="21" spans="1:15">
      <c r="A21" s="103"/>
      <c r="B21" s="94"/>
      <c r="C21" s="103"/>
      <c r="D21" s="94"/>
      <c r="E21" s="103"/>
      <c r="F21" s="94"/>
      <c r="G21" s="103"/>
      <c r="L21"/>
      <c r="M21" s="2">
        <v>18</v>
      </c>
      <c r="N21" s="2" t="e">
        <f ca="1">VLOOKUP("*"&amp;$N$3&amp;"*",OFFSET(Sheet6!$B$2:$F$439,O20,0),1,FALSE)</f>
        <v>#N/A</v>
      </c>
      <c r="O21" s="2" t="e">
        <f ca="1">VLOOKUP("*"&amp;$N$3&amp;"*",OFFSET(Sheet6!$B$2:$F$406,O20,0),5,FALSE)</f>
        <v>#N/A</v>
      </c>
    </row>
    <row r="22" spans="1:15">
      <c r="A22" s="103"/>
      <c r="B22" s="94"/>
      <c r="C22" s="103"/>
      <c r="D22" s="94"/>
      <c r="E22" s="103"/>
      <c r="F22" s="94"/>
      <c r="G22" s="103"/>
      <c r="L22"/>
      <c r="M22" s="2">
        <v>19</v>
      </c>
      <c r="N22" s="2" t="e">
        <f ca="1">VLOOKUP("*"&amp;$N$3&amp;"*",OFFSET(Sheet6!$B$2:$F$439,O21,0),1,FALSE)</f>
        <v>#N/A</v>
      </c>
      <c r="O22" s="2" t="e">
        <f ca="1">VLOOKUP("*"&amp;$N$3&amp;"*",OFFSET(Sheet6!$B$2:$F$406,O21,0),5,FALSE)</f>
        <v>#N/A</v>
      </c>
    </row>
    <row r="23" spans="1:15">
      <c r="A23" s="103"/>
      <c r="B23" s="94"/>
      <c r="C23" s="103"/>
      <c r="D23" s="94"/>
      <c r="E23" s="103"/>
      <c r="F23" s="94"/>
      <c r="G23" s="103"/>
      <c r="L23"/>
      <c r="M23" s="2">
        <v>20</v>
      </c>
      <c r="N23" s="2" t="e">
        <f ca="1">VLOOKUP("*"&amp;$N$3&amp;"*",OFFSET(Sheet6!$B$2:$F$439,O22,0),1,FALSE)</f>
        <v>#N/A</v>
      </c>
      <c r="O23" s="2" t="e">
        <f ca="1">VLOOKUP("*"&amp;$N$3&amp;"*",OFFSET(Sheet6!$B$2:$F$406,O22,0),5,FALSE)</f>
        <v>#N/A</v>
      </c>
    </row>
    <row r="24" spans="1:15">
      <c r="A24" s="103"/>
      <c r="B24" s="94"/>
      <c r="C24" s="103"/>
      <c r="D24" s="94"/>
      <c r="E24" s="103"/>
      <c r="F24" s="94"/>
      <c r="G24" s="103"/>
      <c r="L24"/>
      <c r="M24" s="2">
        <v>21</v>
      </c>
      <c r="N24" s="2" t="e">
        <f ca="1">VLOOKUP("*"&amp;$N$3&amp;"*",OFFSET(Sheet6!$B$2:$F$439,O23,0),1,FALSE)</f>
        <v>#N/A</v>
      </c>
      <c r="O24" s="2" t="e">
        <f ca="1">VLOOKUP("*"&amp;$N$3&amp;"*",OFFSET(Sheet6!$B$2:$F$406,O23,0),5,FALSE)</f>
        <v>#N/A</v>
      </c>
    </row>
    <row r="25" spans="1:15">
      <c r="A25" s="103"/>
      <c r="B25" s="94"/>
      <c r="C25" s="103"/>
      <c r="D25" s="94"/>
      <c r="E25" s="103"/>
      <c r="F25" s="94"/>
      <c r="G25" s="103"/>
      <c r="L25"/>
      <c r="M25" s="2">
        <v>22</v>
      </c>
      <c r="N25" s="2" t="e">
        <f ca="1">VLOOKUP("*"&amp;$N$3&amp;"*",OFFSET(Sheet6!$B$2:$F$439,O24,0),1,FALSE)</f>
        <v>#N/A</v>
      </c>
      <c r="O25" s="2" t="e">
        <f ca="1">VLOOKUP("*"&amp;$N$3&amp;"*",OFFSET(Sheet6!$B$2:$F$406,O24,0),5,FALSE)</f>
        <v>#N/A</v>
      </c>
    </row>
    <row r="26" spans="1:15">
      <c r="A26" s="103"/>
      <c r="B26" s="94"/>
      <c r="C26" s="103"/>
      <c r="D26" s="94"/>
      <c r="E26" s="103"/>
      <c r="F26" s="94"/>
      <c r="G26" s="103"/>
      <c r="L26"/>
      <c r="M26" s="2">
        <v>23</v>
      </c>
      <c r="N26" s="2" t="e">
        <f ca="1">VLOOKUP("*"&amp;$N$3&amp;"*",OFFSET(Sheet6!$B$2:$F$439,O25,0),1,FALSE)</f>
        <v>#N/A</v>
      </c>
      <c r="O26" s="2" t="e">
        <f ca="1">VLOOKUP("*"&amp;$N$3&amp;"*",OFFSET(Sheet6!$B$2:$F$406,O25,0),5,FALSE)</f>
        <v>#N/A</v>
      </c>
    </row>
    <row r="27" spans="1:15">
      <c r="A27" s="103"/>
      <c r="B27" s="94"/>
      <c r="C27" s="103"/>
      <c r="D27" s="94"/>
      <c r="E27" s="103"/>
      <c r="F27" s="94"/>
      <c r="G27" s="103"/>
      <c r="L27"/>
      <c r="M27" s="2">
        <v>24</v>
      </c>
      <c r="N27" s="2" t="e">
        <f ca="1">VLOOKUP("*"&amp;$N$3&amp;"*",OFFSET(Sheet6!$B$2:$F$439,O26,0),1,FALSE)</f>
        <v>#N/A</v>
      </c>
      <c r="O27" s="2" t="e">
        <f ca="1">VLOOKUP("*"&amp;$N$3&amp;"*",OFFSET(Sheet6!$B$2:$F$406,O26,0),5,FALSE)</f>
        <v>#N/A</v>
      </c>
    </row>
    <row r="28" spans="1:15">
      <c r="A28" s="103"/>
      <c r="B28" s="94"/>
      <c r="C28" s="103"/>
      <c r="D28" s="94"/>
      <c r="E28" s="103"/>
      <c r="F28" s="94"/>
      <c r="G28" s="103"/>
      <c r="L28"/>
      <c r="M28" s="2">
        <v>25</v>
      </c>
      <c r="N28" s="2" t="e">
        <f ca="1">VLOOKUP("*"&amp;$N$3&amp;"*",OFFSET(Sheet6!$B$2:$F$439,O27,0),1,FALSE)</f>
        <v>#N/A</v>
      </c>
      <c r="O28" s="2" t="e">
        <f ca="1">VLOOKUP("*"&amp;$N$3&amp;"*",OFFSET(Sheet6!$B$2:$F$406,O27,0),5,FALSE)</f>
        <v>#N/A</v>
      </c>
    </row>
    <row r="29" spans="1:15">
      <c r="A29" s="103"/>
      <c r="B29" s="94"/>
      <c r="C29" s="103"/>
      <c r="D29" s="94"/>
      <c r="E29" s="103"/>
      <c r="F29" s="94"/>
      <c r="G29" s="103"/>
      <c r="L29"/>
      <c r="M29" s="2">
        <v>26</v>
      </c>
      <c r="N29" s="2" t="e">
        <f ca="1">VLOOKUP("*"&amp;$N$3&amp;"*",OFFSET(Sheet6!$B$2:$F$439,O28,0),1,FALSE)</f>
        <v>#N/A</v>
      </c>
      <c r="O29" s="2" t="e">
        <f ca="1">VLOOKUP("*"&amp;$N$3&amp;"*",OFFSET(Sheet6!$B$2:$F$406,O28,0),5,FALSE)</f>
        <v>#N/A</v>
      </c>
    </row>
    <row r="30" spans="1:15">
      <c r="A30" s="103"/>
      <c r="B30" s="94"/>
      <c r="C30" s="103"/>
      <c r="D30" s="94"/>
      <c r="E30" s="103"/>
      <c r="F30" s="94"/>
      <c r="G30" s="103"/>
      <c r="L30"/>
      <c r="M30" s="2">
        <v>27</v>
      </c>
      <c r="N30" s="2" t="e">
        <f ca="1">VLOOKUP("*"&amp;$N$3&amp;"*",OFFSET(Sheet6!$B$2:$F$439,O29,0),1,FALSE)</f>
        <v>#N/A</v>
      </c>
      <c r="O30" s="2" t="e">
        <f ca="1">VLOOKUP("*"&amp;$N$3&amp;"*",OFFSET(Sheet6!$B$2:$F$406,O29,0),5,FALSE)</f>
        <v>#N/A</v>
      </c>
    </row>
    <row r="31" spans="1:15">
      <c r="A31" s="103"/>
      <c r="B31" s="94"/>
      <c r="C31" s="103"/>
      <c r="D31" s="94"/>
      <c r="E31" s="103"/>
      <c r="F31" s="94"/>
      <c r="G31" s="103"/>
      <c r="L31"/>
      <c r="M31" s="2">
        <v>28</v>
      </c>
      <c r="N31" s="2" t="e">
        <f ca="1">VLOOKUP("*"&amp;$N$3&amp;"*",OFFSET(Sheet6!$B$2:$F$439,O30,0),1,FALSE)</f>
        <v>#N/A</v>
      </c>
      <c r="O31" s="2" t="e">
        <f ca="1">VLOOKUP("*"&amp;$N$3&amp;"*",OFFSET(Sheet6!$B$2:$F$406,O30,0),5,FALSE)</f>
        <v>#N/A</v>
      </c>
    </row>
    <row r="32" spans="1:15">
      <c r="A32" s="103"/>
      <c r="B32" s="94"/>
      <c r="C32" s="103"/>
      <c r="D32" s="94"/>
      <c r="E32" s="103"/>
      <c r="F32" s="103"/>
      <c r="G32" s="103"/>
      <c r="L32"/>
      <c r="M32" s="2">
        <v>29</v>
      </c>
      <c r="N32" s="2" t="e">
        <f ca="1">VLOOKUP("*"&amp;$N$3&amp;"*",OFFSET(Sheet6!$B$2:$F$439,O31,0),1,FALSE)</f>
        <v>#N/A</v>
      </c>
      <c r="O32" s="2" t="e">
        <f ca="1">VLOOKUP("*"&amp;$N$3&amp;"*",OFFSET(Sheet6!$B$2:$F$406,O31,0),5,FALSE)</f>
        <v>#N/A</v>
      </c>
    </row>
    <row r="33" spans="1:15">
      <c r="A33" s="103"/>
      <c r="B33" s="94"/>
      <c r="C33" s="103"/>
      <c r="D33" s="94"/>
      <c r="E33" s="103"/>
      <c r="F33" s="103"/>
      <c r="G33" s="103"/>
      <c r="L33"/>
      <c r="M33" s="2">
        <v>30</v>
      </c>
      <c r="N33" s="2" t="e">
        <f ca="1">VLOOKUP("*"&amp;$N$3&amp;"*",OFFSET(Sheet6!$B$2:$F$439,O32,0),1,FALSE)</f>
        <v>#N/A</v>
      </c>
      <c r="O33" s="2" t="e">
        <f ca="1">VLOOKUP("*"&amp;$N$3&amp;"*",OFFSET(Sheet6!$B$2:$F$406,O32,0),5,FALSE)</f>
        <v>#N/A</v>
      </c>
    </row>
    <row r="34" spans="1:15">
      <c r="A34" s="103"/>
      <c r="B34" s="94"/>
      <c r="C34" s="103"/>
      <c r="D34" s="94"/>
      <c r="E34" s="103"/>
      <c r="F34" s="103"/>
      <c r="G34" s="103"/>
      <c r="L34"/>
      <c r="M34" s="2">
        <v>31</v>
      </c>
      <c r="N34" s="2" t="e">
        <f ca="1">VLOOKUP("*"&amp;$N$3&amp;"*",OFFSET(Sheet6!$B$2:$F$439,O33,0),1,FALSE)</f>
        <v>#N/A</v>
      </c>
      <c r="O34" s="2" t="e">
        <f ca="1">VLOOKUP("*"&amp;$N$3&amp;"*",OFFSET(Sheet6!$B$2:$F$406,O33,0),5,FALSE)</f>
        <v>#N/A</v>
      </c>
    </row>
    <row r="35" spans="1:15">
      <c r="A35" s="103"/>
      <c r="B35" s="94"/>
      <c r="C35" s="103"/>
      <c r="D35" s="94"/>
      <c r="E35" s="103"/>
      <c r="F35" s="103"/>
      <c r="G35" s="103"/>
      <c r="L35"/>
      <c r="M35" s="2">
        <v>32</v>
      </c>
      <c r="N35" s="2" t="e">
        <f ca="1">VLOOKUP("*"&amp;$N$3&amp;"*",OFFSET(Sheet6!$B$2:$F$439,O34,0),1,FALSE)</f>
        <v>#N/A</v>
      </c>
      <c r="O35" s="2" t="e">
        <f ca="1">VLOOKUP("*"&amp;$N$3&amp;"*",OFFSET(Sheet6!$B$2:$F$406,O34,0),5,FALSE)</f>
        <v>#N/A</v>
      </c>
    </row>
    <row r="36" spans="1:15">
      <c r="A36" s="103"/>
      <c r="B36" s="94"/>
      <c r="C36" s="103"/>
      <c r="D36" s="94"/>
      <c r="E36" s="103"/>
      <c r="F36" s="103"/>
      <c r="G36" s="103"/>
      <c r="L36"/>
      <c r="M36" s="2">
        <v>33</v>
      </c>
      <c r="N36" s="2" t="e">
        <f ca="1">VLOOKUP("*"&amp;$N$3&amp;"*",OFFSET(Sheet6!$B$2:$F$439,O35,0),1,FALSE)</f>
        <v>#N/A</v>
      </c>
      <c r="O36" s="2" t="e">
        <f ca="1">VLOOKUP("*"&amp;$N$3&amp;"*",OFFSET(Sheet6!$B$2:$F$406,O35,0),5,FALSE)</f>
        <v>#N/A</v>
      </c>
    </row>
    <row r="37" spans="1:15">
      <c r="A37" s="103"/>
      <c r="B37" s="94"/>
      <c r="C37" s="103"/>
      <c r="D37" s="94"/>
      <c r="E37" s="103"/>
      <c r="F37" s="103"/>
      <c r="G37" s="103"/>
      <c r="L37"/>
      <c r="M37" s="2">
        <v>34</v>
      </c>
      <c r="N37" s="2" t="e">
        <f ca="1">VLOOKUP("*"&amp;$N$3&amp;"*",OFFSET(Sheet6!$B$2:$F$439,O36,0),1,FALSE)</f>
        <v>#N/A</v>
      </c>
      <c r="O37" s="2" t="e">
        <f ca="1">VLOOKUP("*"&amp;$N$3&amp;"*",OFFSET(Sheet6!$B$2:$F$406,O36,0),5,FALSE)</f>
        <v>#N/A</v>
      </c>
    </row>
    <row r="38" spans="1:15">
      <c r="A38" s="103"/>
      <c r="B38" s="94"/>
      <c r="C38" s="103"/>
      <c r="D38" s="94"/>
      <c r="E38" s="103"/>
      <c r="F38" s="103"/>
      <c r="G38" s="103"/>
      <c r="L38"/>
      <c r="M38" s="2">
        <v>35</v>
      </c>
      <c r="N38" s="2" t="e">
        <f ca="1">VLOOKUP("*"&amp;$N$3&amp;"*",OFFSET(Sheet6!$B$2:$F$439,O37,0),1,FALSE)</f>
        <v>#N/A</v>
      </c>
      <c r="O38" s="2" t="e">
        <f ca="1">VLOOKUP("*"&amp;$N$3&amp;"*",OFFSET(Sheet6!$B$2:$F$406,O37,0),5,FALSE)</f>
        <v>#N/A</v>
      </c>
    </row>
    <row r="39" spans="1:15">
      <c r="A39" s="103"/>
      <c r="B39" s="94"/>
      <c r="C39" s="103"/>
      <c r="D39" s="94"/>
      <c r="E39" s="103"/>
      <c r="F39" s="103"/>
      <c r="G39" s="103"/>
      <c r="L39"/>
      <c r="M39" s="2">
        <v>36</v>
      </c>
      <c r="N39" s="2" t="e">
        <f ca="1">VLOOKUP("*"&amp;$N$3&amp;"*",OFFSET(Sheet6!$B$2:$F$439,O38,0),1,FALSE)</f>
        <v>#N/A</v>
      </c>
      <c r="O39" s="2" t="e">
        <f ca="1">VLOOKUP("*"&amp;$N$3&amp;"*",OFFSET(Sheet6!$B$2:$F$406,O38,0),5,FALSE)</f>
        <v>#N/A</v>
      </c>
    </row>
    <row r="40" spans="1:15">
      <c r="A40" s="103"/>
      <c r="B40" s="94"/>
      <c r="C40" s="103"/>
      <c r="D40" s="94"/>
      <c r="E40" s="103"/>
      <c r="F40" s="103"/>
      <c r="G40" s="103"/>
      <c r="L40"/>
      <c r="M40" s="2">
        <v>37</v>
      </c>
      <c r="N40" s="2" t="e">
        <f ca="1">VLOOKUP("*"&amp;$N$3&amp;"*",OFFSET(Sheet6!$B$2:$F$439,O39,0),1,FALSE)</f>
        <v>#N/A</v>
      </c>
      <c r="O40" s="2" t="e">
        <f ca="1">VLOOKUP("*"&amp;$N$3&amp;"*",OFFSET(Sheet6!$B$2:$F$406,O39,0),5,FALSE)</f>
        <v>#N/A</v>
      </c>
    </row>
    <row r="41" spans="1:15">
      <c r="A41" s="103"/>
      <c r="B41" s="94"/>
      <c r="C41" s="103"/>
      <c r="D41" s="94"/>
      <c r="E41" s="103"/>
      <c r="F41" s="103"/>
      <c r="G41" s="103"/>
      <c r="L41"/>
      <c r="M41" s="2">
        <v>38</v>
      </c>
      <c r="N41" s="2" t="e">
        <f ca="1">VLOOKUP("*"&amp;$N$3&amp;"*",OFFSET(Sheet6!$B$2:$F$439,O40,0),1,FALSE)</f>
        <v>#N/A</v>
      </c>
      <c r="O41" s="2" t="e">
        <f ca="1">VLOOKUP("*"&amp;$N$3&amp;"*",OFFSET(Sheet6!$B$2:$F$406,O40,0),5,FALSE)</f>
        <v>#N/A</v>
      </c>
    </row>
    <row r="42" spans="1:15">
      <c r="A42" s="103"/>
      <c r="B42" s="94"/>
      <c r="C42" s="103"/>
      <c r="D42" s="94"/>
      <c r="E42" s="103"/>
      <c r="L42"/>
      <c r="M42" s="2">
        <v>39</v>
      </c>
      <c r="N42" s="2" t="e">
        <f ca="1">VLOOKUP("*"&amp;$N$3&amp;"*",OFFSET(Sheet6!$B$2:$F$439,O41,0),1,FALSE)</f>
        <v>#N/A</v>
      </c>
      <c r="O42" s="2" t="e">
        <f ca="1">VLOOKUP("*"&amp;$N$3&amp;"*",OFFSET(Sheet6!$B$2:$F$406,O41,0),5,FALSE)</f>
        <v>#N/A</v>
      </c>
    </row>
    <row r="43" spans="1:15">
      <c r="L43"/>
      <c r="M43" s="2">
        <v>40</v>
      </c>
      <c r="N43" s="2" t="e">
        <f ca="1">VLOOKUP("*"&amp;$N$3&amp;"*",OFFSET(Sheet6!$B$2:$F$439,O42,0),1,FALSE)</f>
        <v>#N/A</v>
      </c>
      <c r="O43" s="2" t="e">
        <f ca="1">VLOOKUP("*"&amp;$N$3&amp;"*",OFFSET(Sheet6!$B$2:$F$406,O42,0),5,FALSE)</f>
        <v>#N/A</v>
      </c>
    </row>
    <row r="44" spans="1:15">
      <c r="L44"/>
      <c r="M44" s="2">
        <v>41</v>
      </c>
      <c r="N44" s="2" t="e">
        <f ca="1">VLOOKUP("*"&amp;$N$3&amp;"*",OFFSET(Sheet6!$B$2:$F$439,O43,0),1,FALSE)</f>
        <v>#N/A</v>
      </c>
      <c r="O44" s="2" t="e">
        <f ca="1">VLOOKUP("*"&amp;$N$3&amp;"*",OFFSET(Sheet6!$B$2:$F$406,O43,0),5,FALSE)</f>
        <v>#N/A</v>
      </c>
    </row>
    <row r="45" spans="1:15">
      <c r="L45"/>
      <c r="M45" s="2">
        <v>42</v>
      </c>
      <c r="N45" s="2" t="e">
        <f ca="1">VLOOKUP("*"&amp;$N$3&amp;"*",OFFSET(Sheet6!$B$2:$F$439,O44,0),1,FALSE)</f>
        <v>#N/A</v>
      </c>
      <c r="O45" s="2" t="e">
        <f ca="1">VLOOKUP("*"&amp;$N$3&amp;"*",OFFSET(Sheet6!$B$2:$F$406,O44,0),5,FALSE)</f>
        <v>#N/A</v>
      </c>
    </row>
    <row r="46" spans="1:15">
      <c r="L46"/>
      <c r="M46" s="2">
        <v>43</v>
      </c>
      <c r="N46" s="2" t="e">
        <f ca="1">VLOOKUP("*"&amp;$N$3&amp;"*",OFFSET(Sheet6!$B$2:$F$439,O45,0),1,FALSE)</f>
        <v>#N/A</v>
      </c>
      <c r="O46" s="2" t="e">
        <f ca="1">VLOOKUP("*"&amp;$N$3&amp;"*",OFFSET(Sheet6!$B$2:$F$406,O45,0),5,FALSE)</f>
        <v>#N/A</v>
      </c>
    </row>
    <row r="47" spans="1:15">
      <c r="L47"/>
      <c r="M47" s="2">
        <v>44</v>
      </c>
      <c r="N47" s="2" t="e">
        <f ca="1">VLOOKUP("*"&amp;$N$3&amp;"*",OFFSET(Sheet6!$B$2:$F$439,O46,0),1,FALSE)</f>
        <v>#N/A</v>
      </c>
      <c r="O47" s="2" t="e">
        <f ca="1">VLOOKUP("*"&amp;$N$3&amp;"*",OFFSET(Sheet6!$B$2:$F$406,O46,0),5,FALSE)</f>
        <v>#N/A</v>
      </c>
    </row>
    <row r="48" spans="1:15">
      <c r="L48"/>
      <c r="M48" s="2">
        <v>45</v>
      </c>
      <c r="N48" s="2" t="e">
        <f ca="1">VLOOKUP("*"&amp;$N$3&amp;"*",OFFSET(Sheet6!$B$2:$F$439,O47,0),1,FALSE)</f>
        <v>#N/A</v>
      </c>
      <c r="O48" s="2" t="e">
        <f ca="1">VLOOKUP("*"&amp;$N$3&amp;"*",OFFSET(Sheet6!$B$2:$F$406,O47,0),5,FALSE)</f>
        <v>#N/A</v>
      </c>
    </row>
    <row r="49" spans="12:15">
      <c r="L49"/>
      <c r="M49" s="2">
        <v>46</v>
      </c>
      <c r="N49" s="2" t="e">
        <f ca="1">VLOOKUP("*"&amp;$N$3&amp;"*",OFFSET(Sheet6!$B$2:$F$439,O48,0),1,FALSE)</f>
        <v>#N/A</v>
      </c>
      <c r="O49" s="2" t="e">
        <f ca="1">VLOOKUP("*"&amp;$N$3&amp;"*",OFFSET(Sheet6!$B$2:$F$406,O48,0),5,FALSE)</f>
        <v>#N/A</v>
      </c>
    </row>
    <row r="50" spans="12:15">
      <c r="L50"/>
      <c r="M50" s="2">
        <v>47</v>
      </c>
      <c r="N50" s="2" t="e">
        <f ca="1">VLOOKUP("*"&amp;$N$3&amp;"*",OFFSET(Sheet6!$B$2:$F$439,O49,0),1,FALSE)</f>
        <v>#N/A</v>
      </c>
      <c r="O50" s="2" t="e">
        <f ca="1">VLOOKUP("*"&amp;$N$3&amp;"*",OFFSET(Sheet6!$B$2:$F$406,O49,0),5,FALSE)</f>
        <v>#N/A</v>
      </c>
    </row>
    <row r="51" spans="12:15">
      <c r="L51"/>
      <c r="M51" s="2">
        <v>48</v>
      </c>
      <c r="N51" s="2" t="e">
        <f ca="1">VLOOKUP("*"&amp;$N$3&amp;"*",OFFSET(Sheet6!$B$2:$F$439,O50,0),1,FALSE)</f>
        <v>#N/A</v>
      </c>
      <c r="O51" s="2" t="e">
        <f ca="1">VLOOKUP("*"&amp;$N$3&amp;"*",OFFSET(Sheet6!$B$2:$F$406,O50,0),5,FALSE)</f>
        <v>#N/A</v>
      </c>
    </row>
    <row r="52" spans="12:15">
      <c r="L52"/>
      <c r="M52" s="2">
        <v>49</v>
      </c>
      <c r="N52" s="2" t="e">
        <f ca="1">VLOOKUP("*"&amp;$N$3&amp;"*",OFFSET(Sheet6!$B$2:$F$439,O51,0),1,FALSE)</f>
        <v>#N/A</v>
      </c>
      <c r="O52" s="2" t="e">
        <f ca="1">VLOOKUP("*"&amp;$N$3&amp;"*",OFFSET(Sheet6!$B$2:$F$406,O51,0),5,FALSE)</f>
        <v>#N/A</v>
      </c>
    </row>
    <row r="53" spans="12:15">
      <c r="L53"/>
      <c r="M53" s="2">
        <v>50</v>
      </c>
      <c r="N53" s="2" t="e">
        <f ca="1">VLOOKUP("*"&amp;$N$3&amp;"*",OFFSET(Sheet6!$B$2:$F$439,O52,0),1,FALSE)</f>
        <v>#N/A</v>
      </c>
      <c r="O53" s="2" t="e">
        <f ca="1">VLOOKUP("*"&amp;$N$3&amp;"*",OFFSET(Sheet6!$B$2:$F$406,O52,0),5,FALSE)</f>
        <v>#N/A</v>
      </c>
    </row>
    <row r="54" spans="12:15">
      <c r="L54"/>
      <c r="M54" s="2">
        <v>51</v>
      </c>
      <c r="N54" s="2" t="e">
        <f ca="1">VLOOKUP("*"&amp;$N$3&amp;"*",OFFSET(Sheet6!$B$2:$F$439,O53,0),1,FALSE)</f>
        <v>#N/A</v>
      </c>
      <c r="O54" s="2" t="e">
        <f ca="1">VLOOKUP("*"&amp;$N$3&amp;"*",OFFSET(Sheet6!$B$2:$F$406,O53,0),5,FALSE)</f>
        <v>#N/A</v>
      </c>
    </row>
    <row r="55" spans="12:15">
      <c r="L55"/>
      <c r="M55" s="2">
        <v>52</v>
      </c>
      <c r="N55" s="2" t="e">
        <f ca="1">VLOOKUP("*"&amp;$N$3&amp;"*",OFFSET(Sheet6!$B$2:$F$439,O54,0),1,FALSE)</f>
        <v>#N/A</v>
      </c>
      <c r="O55" s="2" t="e">
        <f ca="1">VLOOKUP("*"&amp;$N$3&amp;"*",OFFSET(Sheet6!$B$2:$F$406,O54,0),5,FALSE)</f>
        <v>#N/A</v>
      </c>
    </row>
    <row r="56" spans="12:15">
      <c r="L56"/>
      <c r="M56" s="2">
        <v>53</v>
      </c>
      <c r="N56" s="2" t="e">
        <f ca="1">VLOOKUP("*"&amp;$N$3&amp;"*",OFFSET(Sheet6!$B$2:$F$439,O55,0),1,FALSE)</f>
        <v>#N/A</v>
      </c>
      <c r="O56" s="2" t="e">
        <f ca="1">VLOOKUP("*"&amp;$N$3&amp;"*",OFFSET(Sheet6!$B$2:$F$406,O55,0),5,FALSE)</f>
        <v>#N/A</v>
      </c>
    </row>
    <row r="57" spans="12:15">
      <c r="L57"/>
      <c r="M57" s="2">
        <v>54</v>
      </c>
      <c r="N57" s="2" t="e">
        <f ca="1">VLOOKUP("*"&amp;$N$3&amp;"*",OFFSET(Sheet6!$B$2:$F$439,O56,0),1,FALSE)</f>
        <v>#N/A</v>
      </c>
      <c r="O57" s="2" t="e">
        <f ca="1">VLOOKUP("*"&amp;$N$3&amp;"*",OFFSET(Sheet6!$B$2:$F$406,O56,0),5,FALSE)</f>
        <v>#N/A</v>
      </c>
    </row>
    <row r="58" spans="12:15">
      <c r="L58"/>
      <c r="M58" s="2">
        <v>55</v>
      </c>
      <c r="N58" s="2" t="e">
        <f ca="1">VLOOKUP("*"&amp;$N$3&amp;"*",OFFSET(Sheet6!$B$2:$F$439,O57,0),1,FALSE)</f>
        <v>#N/A</v>
      </c>
      <c r="O58" s="2" t="e">
        <f ca="1">VLOOKUP("*"&amp;$N$3&amp;"*",OFFSET(Sheet6!$B$2:$F$406,O57,0),5,FALSE)</f>
        <v>#N/A</v>
      </c>
    </row>
    <row r="59" spans="12:15">
      <c r="L59"/>
      <c r="M59" s="2">
        <v>56</v>
      </c>
      <c r="N59" s="2" t="e">
        <f ca="1">VLOOKUP("*"&amp;$N$3&amp;"*",OFFSET(Sheet6!$B$2:$F$439,O58,0),1,FALSE)</f>
        <v>#N/A</v>
      </c>
      <c r="O59" s="2" t="e">
        <f ca="1">VLOOKUP("*"&amp;$N$3&amp;"*",OFFSET(Sheet6!$B$2:$F$406,O58,0),5,FALSE)</f>
        <v>#N/A</v>
      </c>
    </row>
    <row r="60" spans="12:15">
      <c r="L60"/>
      <c r="M60" s="2">
        <v>57</v>
      </c>
      <c r="N60" s="2" t="e">
        <f ca="1">VLOOKUP("*"&amp;$N$3&amp;"*",OFFSET(Sheet6!$B$2:$F$439,O59,0),1,FALSE)</f>
        <v>#N/A</v>
      </c>
      <c r="O60" s="2" t="e">
        <f ca="1">VLOOKUP("*"&amp;$N$3&amp;"*",OFFSET(Sheet6!$B$2:$F$406,O59,0),5,FALSE)</f>
        <v>#N/A</v>
      </c>
    </row>
    <row r="61" spans="12:15">
      <c r="M61" s="2">
        <v>58</v>
      </c>
      <c r="N61" s="2" t="e">
        <f ca="1">VLOOKUP("*"&amp;$N$3&amp;"*",OFFSET(Sheet6!$B$2:$F$439,O60,0),1,FALSE)</f>
        <v>#N/A</v>
      </c>
      <c r="O61" s="2" t="e">
        <f ca="1">VLOOKUP("*"&amp;$N$3&amp;"*",OFFSET(Sheet6!$B$2:$F$406,O60,0),5,FALSE)</f>
        <v>#N/A</v>
      </c>
    </row>
    <row r="62" spans="12:15">
      <c r="M62" s="2">
        <v>59</v>
      </c>
      <c r="N62" s="2" t="e">
        <f ca="1">VLOOKUP("*"&amp;$N$3&amp;"*",OFFSET(Sheet6!$B$2:$F$439,O61,0),1,FALSE)</f>
        <v>#N/A</v>
      </c>
      <c r="O62" s="2" t="e">
        <f ca="1">VLOOKUP("*"&amp;$N$3&amp;"*",OFFSET(Sheet6!$B$2:$F$406,O61,0),5,FALSE)</f>
        <v>#N/A</v>
      </c>
    </row>
    <row r="63" spans="12:15">
      <c r="M63" s="2">
        <v>60</v>
      </c>
      <c r="N63" s="2" t="e">
        <f ca="1">VLOOKUP("*"&amp;$N$3&amp;"*",OFFSET(Sheet6!$B$2:$F$439,O62,0),1,FALSE)</f>
        <v>#N/A</v>
      </c>
      <c r="O63" s="2" t="e">
        <f ca="1">VLOOKUP("*"&amp;$N$3&amp;"*",OFFSET(Sheet6!$B$2:$F$406,O62,0),5,FALSE)</f>
        <v>#N/A</v>
      </c>
    </row>
    <row r="64" spans="12:15">
      <c r="M64" s="2">
        <v>61</v>
      </c>
      <c r="N64" s="2" t="e">
        <f ca="1">VLOOKUP("*"&amp;$N$3&amp;"*",OFFSET(Sheet6!$B$2:$F$439,O63,0),1,FALSE)</f>
        <v>#N/A</v>
      </c>
      <c r="O64" s="2" t="e">
        <f ca="1">VLOOKUP("*"&amp;$N$3&amp;"*",OFFSET(Sheet6!$B$2:$F$406,O63,0),5,FALSE)</f>
        <v>#N/A</v>
      </c>
    </row>
    <row r="65" spans="13:15">
      <c r="M65" s="2">
        <v>62</v>
      </c>
      <c r="N65" s="2" t="e">
        <f ca="1">VLOOKUP("*"&amp;$N$3&amp;"*",OFFSET(Sheet6!$B$2:$F$439,O64,0),1,FALSE)</f>
        <v>#N/A</v>
      </c>
      <c r="O65" s="2" t="e">
        <f ca="1">VLOOKUP("*"&amp;$N$3&amp;"*",OFFSET(Sheet6!$B$2:$F$406,O64,0),5,FALSE)</f>
        <v>#N/A</v>
      </c>
    </row>
    <row r="66" spans="13:15">
      <c r="M66" s="2">
        <v>63</v>
      </c>
      <c r="N66" s="2" t="e">
        <f ca="1">VLOOKUP("*"&amp;$N$3&amp;"*",OFFSET(Sheet6!$B$2:$F$439,O65,0),1,FALSE)</f>
        <v>#N/A</v>
      </c>
      <c r="O66" s="2" t="e">
        <f ca="1">VLOOKUP("*"&amp;$N$3&amp;"*",OFFSET(Sheet6!$B$2:$F$406,O65,0),5,FALSE)</f>
        <v>#N/A</v>
      </c>
    </row>
    <row r="67" spans="13:15">
      <c r="M67" s="2">
        <v>64</v>
      </c>
      <c r="N67" s="2" t="e">
        <f ca="1">VLOOKUP("*"&amp;$N$3&amp;"*",OFFSET(Sheet6!$B$2:$F$439,O66,0),1,FALSE)</f>
        <v>#N/A</v>
      </c>
      <c r="O67" s="2" t="e">
        <f ca="1">VLOOKUP("*"&amp;$N$3&amp;"*",OFFSET(Sheet6!$B$2:$F$406,O66,0),5,FALSE)</f>
        <v>#N/A</v>
      </c>
    </row>
    <row r="68" spans="13:15">
      <c r="M68" s="2">
        <v>65</v>
      </c>
      <c r="N68" s="2" t="e">
        <f ca="1">VLOOKUP("*"&amp;$N$3&amp;"*",OFFSET(Sheet6!$B$2:$F$439,O67,0),1,FALSE)</f>
        <v>#N/A</v>
      </c>
      <c r="O68" s="2" t="e">
        <f ca="1">VLOOKUP("*"&amp;$N$3&amp;"*",OFFSET(Sheet6!$B$2:$F$406,O67,0),5,FALSE)</f>
        <v>#N/A</v>
      </c>
    </row>
    <row r="69" spans="13:15">
      <c r="M69" s="2">
        <v>66</v>
      </c>
      <c r="N69" s="2" t="e">
        <f ca="1">VLOOKUP("*"&amp;$N$3&amp;"*",OFFSET(Sheet6!$B$2:$F$439,O68,0),1,FALSE)</f>
        <v>#N/A</v>
      </c>
      <c r="O69" s="2" t="e">
        <f ca="1">VLOOKUP("*"&amp;$N$3&amp;"*",OFFSET(Sheet6!$B$2:$F$406,O68,0),5,FALSE)</f>
        <v>#N/A</v>
      </c>
    </row>
    <row r="70" spans="13:15">
      <c r="M70" s="2">
        <v>67</v>
      </c>
      <c r="N70" s="2" t="e">
        <f ca="1">VLOOKUP("*"&amp;$N$3&amp;"*",OFFSET(Sheet6!$B$2:$F$439,O69,0),1,FALSE)</f>
        <v>#N/A</v>
      </c>
      <c r="O70" s="2" t="e">
        <f ca="1">VLOOKUP("*"&amp;$N$3&amp;"*",OFFSET(Sheet6!$B$2:$F$406,O69,0),5,FALSE)</f>
        <v>#N/A</v>
      </c>
    </row>
    <row r="71" spans="13:15">
      <c r="M71" s="2">
        <v>68</v>
      </c>
      <c r="N71" s="2" t="e">
        <f ca="1">VLOOKUP("*"&amp;$N$3&amp;"*",OFFSET(Sheet6!$B$2:$F$439,O70,0),1,FALSE)</f>
        <v>#N/A</v>
      </c>
      <c r="O71" s="2" t="e">
        <f ca="1">VLOOKUP("*"&amp;$N$3&amp;"*",OFFSET(Sheet6!$B$2:$F$406,O70,0),5,FALSE)</f>
        <v>#N/A</v>
      </c>
    </row>
    <row r="72" spans="13:15">
      <c r="M72" s="2">
        <v>69</v>
      </c>
      <c r="N72" s="2" t="e">
        <f ca="1">VLOOKUP("*"&amp;$N$3&amp;"*",OFFSET(Sheet6!$B$2:$F$439,O71,0),1,FALSE)</f>
        <v>#N/A</v>
      </c>
      <c r="O72" s="2" t="e">
        <f ca="1">VLOOKUP("*"&amp;$N$3&amp;"*",OFFSET(Sheet6!$B$2:$F$406,O71,0),5,FALSE)</f>
        <v>#N/A</v>
      </c>
    </row>
    <row r="73" spans="13:15">
      <c r="M73" s="2">
        <v>70</v>
      </c>
      <c r="N73" s="2" t="e">
        <f ca="1">VLOOKUP("*"&amp;$N$3&amp;"*",OFFSET(Sheet6!$B$2:$F$439,O72,0),1,FALSE)</f>
        <v>#N/A</v>
      </c>
      <c r="O73" s="2" t="e">
        <f ca="1">VLOOKUP("*"&amp;$N$3&amp;"*",OFFSET(Sheet6!$B$2:$F$406,O72,0),5,FALSE)</f>
        <v>#N/A</v>
      </c>
    </row>
    <row r="74" spans="13:15">
      <c r="M74" s="2">
        <v>71</v>
      </c>
      <c r="N74" s="2" t="e">
        <f ca="1">VLOOKUP("*"&amp;$N$3&amp;"*",OFFSET(Sheet6!$B$2:$F$439,O73,0),1,FALSE)</f>
        <v>#N/A</v>
      </c>
      <c r="O74" s="2" t="e">
        <f ca="1">VLOOKUP("*"&amp;$N$3&amp;"*",OFFSET(Sheet6!$B$2:$F$406,O73,0),5,FALSE)</f>
        <v>#N/A</v>
      </c>
    </row>
    <row r="75" spans="13:15">
      <c r="M75" s="2">
        <v>72</v>
      </c>
      <c r="N75" s="2" t="e">
        <f ca="1">VLOOKUP("*"&amp;$N$3&amp;"*",OFFSET(Sheet6!$B$2:$F$439,O74,0),1,FALSE)</f>
        <v>#N/A</v>
      </c>
      <c r="O75" s="2" t="e">
        <f ca="1">VLOOKUP("*"&amp;$N$3&amp;"*",OFFSET(Sheet6!$B$2:$F$406,O74,0),5,FALSE)</f>
        <v>#N/A</v>
      </c>
    </row>
    <row r="76" spans="13:15">
      <c r="M76" s="2">
        <v>73</v>
      </c>
      <c r="N76" s="2" t="e">
        <f ca="1">VLOOKUP("*"&amp;$N$3&amp;"*",OFFSET(Sheet6!$B$2:$F$439,O75,0),1,FALSE)</f>
        <v>#N/A</v>
      </c>
      <c r="O76" s="2" t="e">
        <f ca="1">VLOOKUP("*"&amp;$N$3&amp;"*",OFFSET(Sheet6!$B$2:$F$406,O75,0),5,FALSE)</f>
        <v>#N/A</v>
      </c>
    </row>
    <row r="77" spans="13:15">
      <c r="M77" s="2">
        <v>74</v>
      </c>
      <c r="N77" s="2" t="e">
        <f ca="1">VLOOKUP("*"&amp;$N$3&amp;"*",OFFSET(Sheet6!$B$2:$F$439,O76,0),1,FALSE)</f>
        <v>#N/A</v>
      </c>
      <c r="O77" s="2" t="e">
        <f ca="1">VLOOKUP("*"&amp;$N$3&amp;"*",OFFSET(Sheet6!$B$2:$F$406,O76,0),5,FALSE)</f>
        <v>#N/A</v>
      </c>
    </row>
    <row r="78" spans="13:15">
      <c r="M78" s="2">
        <v>75</v>
      </c>
      <c r="N78" s="2" t="e">
        <f ca="1">VLOOKUP("*"&amp;$N$3&amp;"*",OFFSET(Sheet6!$B$2:$F$439,O77,0),1,FALSE)</f>
        <v>#N/A</v>
      </c>
      <c r="O78" s="2" t="e">
        <f ca="1">VLOOKUP("*"&amp;$N$3&amp;"*",OFFSET(Sheet6!$B$2:$F$406,O77,0),5,FALSE)</f>
        <v>#N/A</v>
      </c>
    </row>
    <row r="79" spans="13:15">
      <c r="M79" s="2">
        <v>76</v>
      </c>
      <c r="N79" s="2" t="e">
        <f ca="1">VLOOKUP("*"&amp;$N$3&amp;"*",OFFSET(Sheet6!$B$2:$F$439,O78,0),1,FALSE)</f>
        <v>#N/A</v>
      </c>
      <c r="O79" s="2" t="e">
        <f ca="1">VLOOKUP("*"&amp;$N$3&amp;"*",OFFSET(Sheet6!$B$2:$F$406,O78,0),5,FALSE)</f>
        <v>#N/A</v>
      </c>
    </row>
    <row r="80" spans="13:15">
      <c r="M80" s="2">
        <v>77</v>
      </c>
      <c r="N80" s="2" t="e">
        <f ca="1">VLOOKUP("*"&amp;$N$3&amp;"*",OFFSET(Sheet6!$B$2:$F$439,O79,0),1,FALSE)</f>
        <v>#N/A</v>
      </c>
      <c r="O80" s="2" t="e">
        <f ca="1">VLOOKUP("*"&amp;$N$3&amp;"*",OFFSET(Sheet6!$B$2:$F$406,O79,0),5,FALSE)</f>
        <v>#N/A</v>
      </c>
    </row>
    <row r="81" spans="13:15">
      <c r="M81" s="2">
        <v>78</v>
      </c>
      <c r="N81" s="2" t="e">
        <f ca="1">VLOOKUP("*"&amp;$N$3&amp;"*",OFFSET(Sheet6!$B$2:$F$439,O80,0),1,FALSE)</f>
        <v>#N/A</v>
      </c>
      <c r="O81" s="2" t="e">
        <f ca="1">VLOOKUP("*"&amp;$N$3&amp;"*",OFFSET(Sheet6!$B$2:$F$406,O80,0),5,FALSE)</f>
        <v>#N/A</v>
      </c>
    </row>
    <row r="82" spans="13:15">
      <c r="M82" s="2">
        <v>79</v>
      </c>
      <c r="N82" s="2" t="e">
        <f ca="1">VLOOKUP("*"&amp;$N$3&amp;"*",OFFSET(Sheet6!$B$2:$F$439,O81,0),1,FALSE)</f>
        <v>#N/A</v>
      </c>
      <c r="O82" s="2" t="e">
        <f ca="1">VLOOKUP("*"&amp;$N$3&amp;"*",OFFSET(Sheet6!$B$2:$F$406,O81,0),5,FALSE)</f>
        <v>#N/A</v>
      </c>
    </row>
    <row r="83" spans="13:15">
      <c r="M83" s="2">
        <v>80</v>
      </c>
      <c r="N83" s="2" t="e">
        <f ca="1">VLOOKUP("*"&amp;$N$3&amp;"*",OFFSET(Sheet6!$B$2:$F$439,O82,0),1,FALSE)</f>
        <v>#N/A</v>
      </c>
      <c r="O83" s="2" t="e">
        <f ca="1">VLOOKUP("*"&amp;$N$3&amp;"*",OFFSET(Sheet6!$B$2:$F$406,O82,0),5,FALSE)</f>
        <v>#N/A</v>
      </c>
    </row>
    <row r="84" spans="13:15">
      <c r="M84" s="2">
        <v>81</v>
      </c>
      <c r="N84" s="2" t="e">
        <f ca="1">VLOOKUP("*"&amp;$N$3&amp;"*",OFFSET(Sheet6!$B$2:$F$439,O83,0),1,FALSE)</f>
        <v>#N/A</v>
      </c>
      <c r="O84" s="2" t="e">
        <f ca="1">VLOOKUP("*"&amp;$N$3&amp;"*",OFFSET(Sheet6!$B$2:$F$406,O83,0),5,FALSE)</f>
        <v>#N/A</v>
      </c>
    </row>
    <row r="85" spans="13:15">
      <c r="M85" s="2">
        <v>82</v>
      </c>
      <c r="N85" s="2" t="e">
        <f ca="1">VLOOKUP("*"&amp;$N$3&amp;"*",OFFSET(Sheet6!$B$2:$F$439,O84,0),1,FALSE)</f>
        <v>#N/A</v>
      </c>
      <c r="O85" s="2" t="e">
        <f ca="1">VLOOKUP("*"&amp;$N$3&amp;"*",OFFSET(Sheet6!$B$2:$F$406,O84,0),5,FALSE)</f>
        <v>#N/A</v>
      </c>
    </row>
    <row r="86" spans="13:15">
      <c r="M86" s="2">
        <v>83</v>
      </c>
      <c r="N86" s="2" t="e">
        <f ca="1">VLOOKUP("*"&amp;$N$3&amp;"*",OFFSET(Sheet6!$B$2:$F$439,O85,0),1,FALSE)</f>
        <v>#N/A</v>
      </c>
      <c r="O86" s="2" t="e">
        <f ca="1">VLOOKUP("*"&amp;$N$3&amp;"*",OFFSET(Sheet6!$B$2:$F$406,O85,0),5,FALSE)</f>
        <v>#N/A</v>
      </c>
    </row>
    <row r="87" spans="13:15">
      <c r="M87" s="2">
        <v>84</v>
      </c>
      <c r="N87" s="2" t="e">
        <f ca="1">VLOOKUP("*"&amp;$N$3&amp;"*",OFFSET(Sheet6!$B$2:$F$439,O86,0),1,FALSE)</f>
        <v>#N/A</v>
      </c>
      <c r="O87" s="2" t="e">
        <f ca="1">VLOOKUP("*"&amp;$N$3&amp;"*",OFFSET(Sheet6!$B$2:$F$406,O86,0),5,FALSE)</f>
        <v>#N/A</v>
      </c>
    </row>
    <row r="88" spans="13:15">
      <c r="M88" s="2">
        <v>85</v>
      </c>
      <c r="N88" s="2" t="e">
        <f ca="1">VLOOKUP("*"&amp;$N$3&amp;"*",OFFSET(Sheet6!$B$2:$F$439,O87,0),1,FALSE)</f>
        <v>#N/A</v>
      </c>
      <c r="O88" s="2" t="e">
        <f ca="1">VLOOKUP("*"&amp;$N$3&amp;"*",OFFSET(Sheet6!$B$2:$F$406,O87,0),5,FALSE)</f>
        <v>#N/A</v>
      </c>
    </row>
    <row r="89" spans="13:15">
      <c r="M89" s="2">
        <v>86</v>
      </c>
      <c r="N89" s="2" t="e">
        <f ca="1">VLOOKUP("*"&amp;$N$3&amp;"*",OFFSET(Sheet6!$B$2:$F$439,O88,0),1,FALSE)</f>
        <v>#N/A</v>
      </c>
      <c r="O89" s="2" t="e">
        <f ca="1">VLOOKUP("*"&amp;$N$3&amp;"*",OFFSET(Sheet6!$B$2:$F$406,O88,0),5,FALSE)</f>
        <v>#N/A</v>
      </c>
    </row>
    <row r="90" spans="13:15">
      <c r="M90" s="2">
        <v>87</v>
      </c>
      <c r="N90" s="2" t="e">
        <f ca="1">VLOOKUP("*"&amp;$N$3&amp;"*",OFFSET(Sheet6!$B$2:$F$439,O89,0),1,FALSE)</f>
        <v>#N/A</v>
      </c>
      <c r="O90" s="2" t="e">
        <f ca="1">VLOOKUP("*"&amp;$N$3&amp;"*",OFFSET(Sheet6!$B$2:$F$406,O89,0),5,FALSE)</f>
        <v>#N/A</v>
      </c>
    </row>
    <row r="91" spans="13:15">
      <c r="M91" s="2">
        <v>88</v>
      </c>
      <c r="N91" s="2" t="e">
        <f ca="1">VLOOKUP("*"&amp;$N$3&amp;"*",OFFSET(Sheet6!$B$2:$F$439,O90,0),1,FALSE)</f>
        <v>#N/A</v>
      </c>
      <c r="O91" s="2" t="e">
        <f ca="1">VLOOKUP("*"&amp;$N$3&amp;"*",OFFSET(Sheet6!$B$2:$F$406,O90,0),5,FALSE)</f>
        <v>#N/A</v>
      </c>
    </row>
    <row r="92" spans="13:15">
      <c r="M92" s="2">
        <v>89</v>
      </c>
      <c r="N92" s="2" t="e">
        <f ca="1">VLOOKUP("*"&amp;$N$3&amp;"*",OFFSET(Sheet6!$B$2:$F$439,O91,0),1,FALSE)</f>
        <v>#N/A</v>
      </c>
      <c r="O92" s="2" t="e">
        <f ca="1">VLOOKUP("*"&amp;$N$3&amp;"*",OFFSET(Sheet6!$B$2:$F$406,O91,0),5,FALSE)</f>
        <v>#N/A</v>
      </c>
    </row>
    <row r="93" spans="13:15">
      <c r="M93" s="2">
        <v>90</v>
      </c>
      <c r="N93" s="2" t="e">
        <f ca="1">VLOOKUP("*"&amp;$N$3&amp;"*",OFFSET(Sheet6!$B$2:$F$439,O92,0),1,FALSE)</f>
        <v>#N/A</v>
      </c>
      <c r="O93" s="2" t="e">
        <f ca="1">VLOOKUP("*"&amp;$N$3&amp;"*",OFFSET(Sheet6!$B$2:$F$406,O92,0),5,FALSE)</f>
        <v>#N/A</v>
      </c>
    </row>
    <row r="94" spans="13:15">
      <c r="M94" s="2">
        <v>91</v>
      </c>
      <c r="N94" s="2" t="e">
        <f ca="1">VLOOKUP("*"&amp;$N$3&amp;"*",OFFSET(Sheet6!$B$2:$F$439,O93,0),1,FALSE)</f>
        <v>#N/A</v>
      </c>
      <c r="O94" s="2" t="e">
        <f ca="1">VLOOKUP("*"&amp;$N$3&amp;"*",OFFSET(Sheet6!$B$2:$F$406,O93,0),5,FALSE)</f>
        <v>#N/A</v>
      </c>
    </row>
    <row r="95" spans="13:15">
      <c r="M95" s="2">
        <v>92</v>
      </c>
      <c r="N95" s="2" t="e">
        <f ca="1">VLOOKUP("*"&amp;$N$3&amp;"*",OFFSET(Sheet6!$B$2:$F$439,O94,0),1,FALSE)</f>
        <v>#N/A</v>
      </c>
      <c r="O95" s="2" t="e">
        <f ca="1">VLOOKUP("*"&amp;$N$3&amp;"*",OFFSET(Sheet6!$B$2:$F$406,O94,0),5,FALSE)</f>
        <v>#N/A</v>
      </c>
    </row>
    <row r="96" spans="13:15">
      <c r="M96" s="2">
        <v>93</v>
      </c>
      <c r="N96" s="2" t="e">
        <f ca="1">VLOOKUP("*"&amp;$N$3&amp;"*",OFFSET(Sheet6!$B$2:$F$439,O95,0),1,FALSE)</f>
        <v>#N/A</v>
      </c>
      <c r="O96" s="2" t="e">
        <f ca="1">VLOOKUP("*"&amp;$N$3&amp;"*",OFFSET(Sheet6!$B$2:$F$406,O95,0),5,FALSE)</f>
        <v>#N/A</v>
      </c>
    </row>
    <row r="97" spans="13:15">
      <c r="M97" s="2">
        <v>94</v>
      </c>
      <c r="N97" s="2" t="e">
        <f ca="1">VLOOKUP("*"&amp;$N$3&amp;"*",OFFSET(Sheet6!$B$2:$F$439,O96,0),1,FALSE)</f>
        <v>#N/A</v>
      </c>
      <c r="O97" s="2" t="e">
        <f ca="1">VLOOKUP("*"&amp;$N$3&amp;"*",OFFSET(Sheet6!$B$2:$F$406,O96,0),5,FALSE)</f>
        <v>#N/A</v>
      </c>
    </row>
    <row r="98" spans="13:15">
      <c r="M98" s="2">
        <v>95</v>
      </c>
      <c r="N98" s="2" t="e">
        <f ca="1">VLOOKUP("*"&amp;$N$3&amp;"*",OFFSET(Sheet6!$B$2:$F$439,O97,0),1,FALSE)</f>
        <v>#N/A</v>
      </c>
      <c r="O98" s="2" t="e">
        <f ca="1">VLOOKUP("*"&amp;$N$3&amp;"*",OFFSET(Sheet6!$B$2:$F$406,O97,0),5,FALSE)</f>
        <v>#N/A</v>
      </c>
    </row>
    <row r="99" spans="13:15">
      <c r="M99" s="2">
        <v>96</v>
      </c>
      <c r="N99" s="2" t="e">
        <f ca="1">VLOOKUP("*"&amp;$N$3&amp;"*",OFFSET(Sheet6!$B$2:$F$439,O98,0),1,FALSE)</f>
        <v>#N/A</v>
      </c>
      <c r="O99" s="2" t="e">
        <f ca="1">VLOOKUP("*"&amp;$N$3&amp;"*",OFFSET(Sheet6!$B$2:$F$406,O98,0),5,FALSE)</f>
        <v>#N/A</v>
      </c>
    </row>
    <row r="100" spans="13:15">
      <c r="M100" s="2">
        <v>97</v>
      </c>
      <c r="N100" s="2" t="e">
        <f ca="1">VLOOKUP("*"&amp;$N$3&amp;"*",OFFSET(Sheet6!$B$2:$F$439,O99,0),1,FALSE)</f>
        <v>#N/A</v>
      </c>
      <c r="O100" s="2" t="e">
        <f ca="1">VLOOKUP("*"&amp;$N$3&amp;"*",OFFSET(Sheet6!$B$2:$F$406,O99,0),5,FALSE)</f>
        <v>#N/A</v>
      </c>
    </row>
    <row r="101" spans="13:15">
      <c r="M101" s="2">
        <v>98</v>
      </c>
      <c r="N101" s="2" t="e">
        <f ca="1">VLOOKUP("*"&amp;$N$3&amp;"*",OFFSET(Sheet6!$B$2:$F$439,O100,0),1,FALSE)</f>
        <v>#N/A</v>
      </c>
      <c r="O101" s="2" t="e">
        <f ca="1">VLOOKUP("*"&amp;$N$3&amp;"*",OFFSET(Sheet6!$B$2:$F$406,O100,0),5,FALSE)</f>
        <v>#N/A</v>
      </c>
    </row>
    <row r="102" spans="13:15">
      <c r="M102" s="2">
        <v>99</v>
      </c>
      <c r="N102" s="2" t="e">
        <f ca="1">VLOOKUP("*"&amp;$N$3&amp;"*",OFFSET(Sheet6!$B$2:$F$439,O101,0),1,FALSE)</f>
        <v>#N/A</v>
      </c>
      <c r="O102" s="2" t="e">
        <f ca="1">VLOOKUP("*"&amp;$N$3&amp;"*",OFFSET(Sheet6!$B$2:$F$406,O101,0),5,FALSE)</f>
        <v>#N/A</v>
      </c>
    </row>
    <row r="103" spans="13:15">
      <c r="M103" s="2">
        <v>100</v>
      </c>
      <c r="N103" s="2" t="e">
        <f ca="1">VLOOKUP("*"&amp;$N$3&amp;"*",OFFSET(Sheet6!$B$2:$F$439,O102,0),1,FALSE)</f>
        <v>#N/A</v>
      </c>
      <c r="O103" s="2" t="e">
        <f ca="1">VLOOKUP("*"&amp;$N$3&amp;"*",OFFSET(Sheet6!$B$2:$F$406,O102,0),5,FALSE)</f>
        <v>#N/A</v>
      </c>
    </row>
    <row r="104" spans="13:15">
      <c r="M104" s="2">
        <v>101</v>
      </c>
      <c r="N104" s="2" t="e">
        <f ca="1">VLOOKUP("*"&amp;$N$3&amp;"*",OFFSET(Sheet6!$B$2:$F$439,O103,0),1,FALSE)</f>
        <v>#N/A</v>
      </c>
      <c r="O104" s="2" t="e">
        <f ca="1">VLOOKUP("*"&amp;$N$3&amp;"*",OFFSET(Sheet6!$B$2:$F$406,O103,0),5,FALSE)</f>
        <v>#N/A</v>
      </c>
    </row>
  </sheetData>
  <sheetProtection sheet="1" objects="1" scenarios="1" selectLockedCells="1"/>
  <mergeCells count="30">
    <mergeCell ref="A3:B3"/>
    <mergeCell ref="A2:B2"/>
    <mergeCell ref="C2:E2"/>
    <mergeCell ref="C3:E3"/>
    <mergeCell ref="A6:B6"/>
    <mergeCell ref="A7:B7"/>
    <mergeCell ref="C7:E7"/>
    <mergeCell ref="A8:B8"/>
    <mergeCell ref="C8:E8"/>
    <mergeCell ref="A4:B4"/>
    <mergeCell ref="C4:E4"/>
    <mergeCell ref="A5:B5"/>
    <mergeCell ref="C5:E5"/>
    <mergeCell ref="F5:J7"/>
    <mergeCell ref="I11:L11"/>
    <mergeCell ref="F3:L3"/>
    <mergeCell ref="F4:L4"/>
    <mergeCell ref="C1:E1"/>
    <mergeCell ref="C6:E6"/>
    <mergeCell ref="K12:L12"/>
    <mergeCell ref="K13:L13"/>
    <mergeCell ref="I13:J13"/>
    <mergeCell ref="K14:L14"/>
    <mergeCell ref="I14:J14"/>
    <mergeCell ref="I12:J12"/>
    <mergeCell ref="A9:B9"/>
    <mergeCell ref="C9:E9"/>
    <mergeCell ref="A10:B10"/>
    <mergeCell ref="C10:E10"/>
    <mergeCell ref="A11:B11"/>
  </mergeCells>
  <phoneticPr fontId="9"/>
  <dataValidations count="6">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38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4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0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6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2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18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4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0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6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2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898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4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0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6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2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1:B65543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77:B131079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3:B196615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49:B262151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5:B327687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1:B393223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57:B458759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3:B524295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29:B589831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5:B655367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1:B720903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37:B786439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3:B851975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09:B917511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5:B983047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3:E65543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79:E131079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5:E196615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1:E262151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87:E327687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3:E393223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59:E458759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5:E524295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1:E589831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67:E655367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3:E720903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39:E786439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5:E851975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1:E917511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47:E983047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2:E65542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78:E131078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4:E196614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0:E262150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6:E327686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2:E393222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58:E458758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4:E524294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0:E589830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6:E655366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2:E720902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38:E786438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4:E851974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0:E917510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6:E983046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1:E65541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77:E131077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3:E196613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49:E262149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5:E327685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1:E393221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57:E458757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3:E524293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29:E589829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5:E655365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1:E720901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37:E786437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3:E851973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09:E917509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5:E983045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$N$4:$N$104</formula1>
    </dataValidation>
    <dataValidation type="custom" imeMode="off" allowBlank="1" showInputMessage="1" showErrorMessage="1" errorTitle="エラー" error="半角大文字で入力してください" sqref="C10:E10">
      <formula1>EXACT(UPPER(C10),C10)</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Z238"/>
  <sheetViews>
    <sheetView topLeftCell="A2" workbookViewId="0">
      <selection activeCell="C11" sqref="C11"/>
    </sheetView>
  </sheetViews>
  <sheetFormatPr defaultColWidth="9" defaultRowHeight="13.5"/>
  <cols>
    <col min="1" max="1" width="4.5" style="1" bestFit="1" customWidth="1"/>
    <col min="2" max="2" width="12" style="1" hidden="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3" width="19.5" style="1" customWidth="1"/>
    <col min="14" max="14" width="15.5" style="1" hidden="1" customWidth="1"/>
    <col min="15" max="16" width="16.25" style="1" hidden="1" customWidth="1"/>
    <col min="17" max="17" width="4.5" style="1" hidden="1" customWidth="1"/>
    <col min="18" max="19" width="19.375" style="1" hidden="1" customWidth="1"/>
    <col min="20" max="20" width="3.5" style="1" hidden="1" customWidth="1"/>
    <col min="21" max="21" width="10.625" style="1" hidden="1" customWidth="1"/>
    <col min="22" max="22" width="3.5" style="1" hidden="1" customWidth="1"/>
    <col min="23" max="23" width="10.625" style="1" hidden="1" customWidth="1"/>
    <col min="24" max="24" width="9" style="1"/>
    <col min="25" max="25" width="9" style="1" customWidth="1"/>
    <col min="26" max="26" width="9" style="1" hidden="1" customWidth="1"/>
    <col min="27" max="27" width="13.875" style="2" hidden="1" customWidth="1"/>
    <col min="28" max="28" width="13.875" style="1" hidden="1" customWidth="1"/>
    <col min="29" max="29" width="9" style="1" hidden="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195" hidden="1" customWidth="1"/>
    <col min="52" max="52" width="9" style="1" hidden="1" customWidth="1"/>
    <col min="53" max="66" width="9" style="1" customWidth="1"/>
    <col min="67" max="16384" width="9" style="1"/>
  </cols>
  <sheetData>
    <row r="1" spans="1:51" ht="18" thickBot="1">
      <c r="A1" s="7" t="s">
        <v>124</v>
      </c>
      <c r="B1" s="7"/>
      <c r="C1" s="7"/>
      <c r="F1" s="100" t="str">
        <f>IF(①団体情報入力!D6="","",①団体情報入力!D6)</f>
        <v/>
      </c>
      <c r="AY1" s="195" t="s">
        <v>270</v>
      </c>
    </row>
    <row r="2" spans="1:51" ht="32.25">
      <c r="A2" s="3"/>
      <c r="B2" s="3"/>
      <c r="C2" s="125" t="s">
        <v>127</v>
      </c>
      <c r="D2" s="19"/>
      <c r="E2" s="19"/>
      <c r="F2" s="19"/>
      <c r="G2" s="19"/>
      <c r="H2" s="19"/>
      <c r="I2" s="19"/>
      <c r="J2" s="19"/>
      <c r="K2" s="19"/>
      <c r="L2" s="19"/>
      <c r="M2" s="446"/>
      <c r="N2" s="446"/>
      <c r="O2" s="446"/>
      <c r="P2" s="446"/>
      <c r="Q2" s="446"/>
      <c r="R2" s="446"/>
      <c r="U2" s="458" t="s">
        <v>578</v>
      </c>
      <c r="V2" s="459"/>
      <c r="W2" s="460"/>
      <c r="AY2" s="195" t="s">
        <v>271</v>
      </c>
    </row>
    <row r="3" spans="1:51">
      <c r="A3" s="3"/>
      <c r="B3" s="3"/>
      <c r="C3" s="67" t="s">
        <v>105</v>
      </c>
      <c r="D3" s="19"/>
      <c r="E3" s="19"/>
      <c r="F3" s="19"/>
      <c r="G3" s="19"/>
      <c r="H3" s="19"/>
      <c r="I3" s="19"/>
      <c r="J3" s="19"/>
      <c r="K3" s="19"/>
      <c r="L3" s="19"/>
      <c r="M3" s="5"/>
      <c r="N3" s="37"/>
      <c r="O3" s="37"/>
      <c r="P3" s="5"/>
      <c r="Q3" s="339"/>
      <c r="R3" s="5"/>
      <c r="U3" s="461"/>
      <c r="V3" s="462"/>
      <c r="W3" s="463"/>
      <c r="AY3" s="195" t="s">
        <v>272</v>
      </c>
    </row>
    <row r="4" spans="1:51" ht="14.25" thickBot="1">
      <c r="A4" s="3"/>
      <c r="B4" s="3"/>
      <c r="C4" s="67" t="s">
        <v>106</v>
      </c>
      <c r="D4" s="19"/>
      <c r="E4" s="19"/>
      <c r="F4" s="19"/>
      <c r="G4" s="19"/>
      <c r="H4" s="19"/>
      <c r="I4" s="19"/>
      <c r="J4" s="19"/>
      <c r="K4" s="19"/>
      <c r="L4" s="19"/>
      <c r="M4" s="5"/>
      <c r="N4" s="37"/>
      <c r="O4" s="37"/>
      <c r="P4" s="5"/>
      <c r="Q4" s="206"/>
      <c r="R4" s="5"/>
      <c r="U4" s="464"/>
      <c r="V4" s="465"/>
      <c r="W4" s="466"/>
      <c r="AY4" s="195" t="s">
        <v>273</v>
      </c>
    </row>
    <row r="5" spans="1:51" ht="14.25" thickBot="1">
      <c r="A5" s="3"/>
      <c r="B5" s="3"/>
      <c r="C5" s="67" t="s">
        <v>128</v>
      </c>
      <c r="D5" s="19"/>
      <c r="E5" s="19"/>
      <c r="F5" s="19"/>
      <c r="G5" s="19"/>
      <c r="H5" s="19"/>
      <c r="I5" s="19"/>
      <c r="J5" s="19"/>
      <c r="K5" s="19"/>
      <c r="L5" s="19"/>
      <c r="M5" s="5"/>
      <c r="N5" s="37"/>
      <c r="O5" s="37"/>
      <c r="P5" s="5"/>
      <c r="Q5" s="206"/>
      <c r="R5" s="5"/>
      <c r="S5" s="444" t="s">
        <v>562</v>
      </c>
      <c r="T5" s="444"/>
      <c r="U5" s="444"/>
      <c r="V5" s="444"/>
      <c r="W5" s="445"/>
      <c r="AY5" s="195" t="s">
        <v>274</v>
      </c>
    </row>
    <row r="6" spans="1:51" ht="14.25" thickBot="1">
      <c r="A6" s="3"/>
      <c r="B6" s="3"/>
      <c r="C6" s="36" t="s">
        <v>98</v>
      </c>
      <c r="D6" s="19"/>
      <c r="E6" s="19"/>
      <c r="F6" s="19"/>
      <c r="G6" s="19"/>
      <c r="H6" s="19"/>
      <c r="I6" s="19"/>
      <c r="J6" s="19"/>
      <c r="K6" s="19"/>
      <c r="L6" s="19"/>
      <c r="M6" s="5"/>
      <c r="N6" s="37"/>
      <c r="O6" s="37"/>
      <c r="P6" s="5"/>
      <c r="Q6" s="206"/>
      <c r="R6" s="5"/>
      <c r="S6" s="296"/>
      <c r="T6" s="249"/>
      <c r="U6" s="447" t="s">
        <v>552</v>
      </c>
      <c r="V6" s="448"/>
      <c r="W6" s="449"/>
      <c r="AY6" s="195" t="s">
        <v>275</v>
      </c>
    </row>
    <row r="7" spans="1:51" ht="14.25" customHeight="1" thickBot="1">
      <c r="A7" s="3"/>
      <c r="B7" s="3"/>
      <c r="C7" s="36" t="s">
        <v>99</v>
      </c>
      <c r="D7" s="19"/>
      <c r="E7" s="19"/>
      <c r="F7" s="19"/>
      <c r="G7" s="19"/>
      <c r="H7" s="19"/>
      <c r="I7" s="19"/>
      <c r="J7" s="19"/>
      <c r="K7" s="19"/>
      <c r="L7" s="19"/>
      <c r="N7" s="19"/>
      <c r="O7" s="19"/>
      <c r="Q7" s="61"/>
      <c r="S7" s="250" t="s">
        <v>565</v>
      </c>
      <c r="T7" s="251"/>
      <c r="U7" s="252"/>
      <c r="V7" s="253"/>
      <c r="W7" s="254"/>
      <c r="AY7" s="195" t="s">
        <v>276</v>
      </c>
    </row>
    <row r="8" spans="1:51" ht="14.25" customHeight="1" thickBot="1">
      <c r="S8" s="255" t="s">
        <v>566</v>
      </c>
      <c r="T8" s="256"/>
      <c r="U8" s="257"/>
      <c r="V8" s="258"/>
      <c r="W8" s="259"/>
      <c r="AY8" s="195" t="s">
        <v>277</v>
      </c>
    </row>
    <row r="9" spans="1:51" ht="36.75" customHeight="1">
      <c r="A9" s="20"/>
      <c r="B9" s="182" t="s">
        <v>247</v>
      </c>
      <c r="C9" s="184" t="s">
        <v>246</v>
      </c>
      <c r="D9" s="26" t="s">
        <v>95</v>
      </c>
      <c r="E9" s="26" t="s">
        <v>239</v>
      </c>
      <c r="F9" s="450" t="s">
        <v>146</v>
      </c>
      <c r="G9" s="451"/>
      <c r="H9" s="192" t="s">
        <v>268</v>
      </c>
      <c r="I9" s="182" t="s">
        <v>38</v>
      </c>
      <c r="J9" s="21" t="s">
        <v>1</v>
      </c>
      <c r="K9" s="183" t="s">
        <v>245</v>
      </c>
      <c r="L9" s="362" t="s">
        <v>670</v>
      </c>
      <c r="M9" s="363" t="s">
        <v>39</v>
      </c>
      <c r="N9" s="20" t="s">
        <v>120</v>
      </c>
      <c r="O9" s="108" t="s">
        <v>40</v>
      </c>
      <c r="P9" s="23" t="s">
        <v>41</v>
      </c>
      <c r="Q9" s="20" t="s">
        <v>121</v>
      </c>
      <c r="R9" s="113" t="s">
        <v>563</v>
      </c>
      <c r="S9" s="23" t="s">
        <v>564</v>
      </c>
      <c r="T9" s="454" t="s">
        <v>43</v>
      </c>
      <c r="U9" s="455"/>
      <c r="V9" s="469" t="s">
        <v>44</v>
      </c>
      <c r="W9" s="470"/>
      <c r="AY9" s="195" t="s">
        <v>278</v>
      </c>
    </row>
    <row r="10" spans="1:51" ht="14.25" thickBot="1">
      <c r="A10" s="27" t="s">
        <v>42</v>
      </c>
      <c r="B10" s="109">
        <v>123456789</v>
      </c>
      <c r="C10" s="109">
        <v>1234</v>
      </c>
      <c r="D10" s="16" t="s">
        <v>240</v>
      </c>
      <c r="E10" s="16" t="s">
        <v>241</v>
      </c>
      <c r="F10" s="16" t="s">
        <v>147</v>
      </c>
      <c r="G10" s="130" t="s">
        <v>148</v>
      </c>
      <c r="H10" s="193" t="s">
        <v>269</v>
      </c>
      <c r="I10" s="186" t="s">
        <v>2</v>
      </c>
      <c r="J10" s="16" t="s">
        <v>244</v>
      </c>
      <c r="K10" s="111">
        <v>20000101</v>
      </c>
      <c r="L10" s="111" t="s">
        <v>74</v>
      </c>
      <c r="M10" s="25">
        <v>12.53</v>
      </c>
      <c r="N10" s="24"/>
      <c r="O10" s="111" t="s">
        <v>75</v>
      </c>
      <c r="P10" s="25" t="s">
        <v>64</v>
      </c>
      <c r="Q10" s="24"/>
      <c r="R10" s="111" t="s">
        <v>76</v>
      </c>
      <c r="S10" s="129" t="s">
        <v>145</v>
      </c>
      <c r="T10" s="456" t="s">
        <v>49</v>
      </c>
      <c r="U10" s="457"/>
      <c r="V10" s="456" t="s">
        <v>49</v>
      </c>
      <c r="W10" s="457"/>
      <c r="AD10" s="5" t="s">
        <v>0</v>
      </c>
      <c r="AE10" s="5" t="s">
        <v>45</v>
      </c>
      <c r="AF10" s="5" t="s">
        <v>86</v>
      </c>
      <c r="AG10" s="5" t="s">
        <v>38</v>
      </c>
      <c r="AH10" s="5" t="s">
        <v>1</v>
      </c>
      <c r="AI10" s="8" t="s">
        <v>100</v>
      </c>
      <c r="AJ10" s="5" t="s">
        <v>0</v>
      </c>
      <c r="AK10" s="5" t="s">
        <v>45</v>
      </c>
      <c r="AL10" s="5" t="s">
        <v>86</v>
      </c>
      <c r="AM10" s="5" t="s">
        <v>38</v>
      </c>
      <c r="AN10" s="5" t="s">
        <v>1</v>
      </c>
      <c r="AO10" s="5" t="s">
        <v>100</v>
      </c>
      <c r="AP10" s="1" t="s">
        <v>101</v>
      </c>
      <c r="AQ10" s="1">
        <f>COUNT(AQ11:AQ100)</f>
        <v>0</v>
      </c>
      <c r="AR10" s="1" t="s">
        <v>102</v>
      </c>
      <c r="AS10" s="1">
        <f>COUNT(AS11:AS100)</f>
        <v>0</v>
      </c>
      <c r="AT10" s="1" t="s">
        <v>103</v>
      </c>
      <c r="AU10" s="1">
        <f>COUNT(AU11:AU100)</f>
        <v>0</v>
      </c>
      <c r="AV10" s="1" t="s">
        <v>104</v>
      </c>
      <c r="AW10" s="1">
        <f>COUNT(AW11:AW100)</f>
        <v>0</v>
      </c>
      <c r="AY10" s="195" t="s">
        <v>279</v>
      </c>
    </row>
    <row r="11" spans="1:51" ht="37.5" customHeight="1">
      <c r="A11" s="28">
        <v>1</v>
      </c>
      <c r="B11" s="199"/>
      <c r="C11" s="126"/>
      <c r="D11" s="50"/>
      <c r="E11" s="50"/>
      <c r="F11" s="50"/>
      <c r="G11" s="180"/>
      <c r="H11" s="194"/>
      <c r="I11" s="187"/>
      <c r="J11" s="50"/>
      <c r="K11" s="112"/>
      <c r="L11" s="112"/>
      <c r="M11" s="93"/>
      <c r="N11" s="51"/>
      <c r="O11" s="112"/>
      <c r="P11" s="93"/>
      <c r="Q11" s="51"/>
      <c r="R11" s="112"/>
      <c r="S11" s="202"/>
      <c r="T11" s="452"/>
      <c r="U11" s="453"/>
      <c r="V11" s="452"/>
      <c r="W11" s="453"/>
      <c r="AA11" s="53"/>
      <c r="AB11" s="242"/>
      <c r="AD11" s="5" t="str">
        <f t="shared" ref="AD11:AD42" si="0">IF(I11="男",C11,"")</f>
        <v/>
      </c>
      <c r="AE11" s="5" t="str">
        <f t="shared" ref="AE11:AE42" si="1">IF(I11="男",D11,"")</f>
        <v/>
      </c>
      <c r="AF11" s="5" t="str">
        <f t="shared" ref="AF11:AF42" si="2">IF(I11="男",F11,"")</f>
        <v/>
      </c>
      <c r="AG11" s="5" t="str">
        <f t="shared" ref="AG11:AG42" si="3">IF(I11="男",I11,"")</f>
        <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195" t="s">
        <v>280</v>
      </c>
    </row>
    <row r="12" spans="1:51" hidden="1">
      <c r="A12" s="28">
        <v>2</v>
      </c>
      <c r="B12" s="199"/>
      <c r="C12" s="110"/>
      <c r="D12" s="50"/>
      <c r="E12" s="50"/>
      <c r="F12" s="50"/>
      <c r="G12" s="180"/>
      <c r="H12" s="194"/>
      <c r="I12" s="187"/>
      <c r="J12" s="50"/>
      <c r="K12" s="112"/>
      <c r="L12" s="112"/>
      <c r="M12" s="93"/>
      <c r="N12" s="51"/>
      <c r="O12" s="112"/>
      <c r="P12" s="93"/>
      <c r="Q12" s="51"/>
      <c r="R12" s="112"/>
      <c r="S12" s="202"/>
      <c r="T12" s="452"/>
      <c r="U12" s="453"/>
      <c r="V12" s="452"/>
      <c r="W12" s="453"/>
      <c r="Z12" s="1" t="s">
        <v>2</v>
      </c>
      <c r="AA12" s="54" t="str">
        <f>IF(種目情報!A4="","",種目情報!A4)</f>
        <v/>
      </c>
      <c r="AB12" s="55" t="str">
        <f>IF(種目情報!E4="","",種目情報!E4)</f>
        <v/>
      </c>
      <c r="AC12" s="1" t="s">
        <v>49</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195" t="s">
        <v>281</v>
      </c>
    </row>
    <row r="13" spans="1:51" hidden="1">
      <c r="A13" s="28">
        <v>3</v>
      </c>
      <c r="B13" s="199"/>
      <c r="C13" s="126"/>
      <c r="D13" s="50"/>
      <c r="E13" s="50"/>
      <c r="F13" s="50"/>
      <c r="G13" s="180"/>
      <c r="H13" s="194"/>
      <c r="I13" s="187"/>
      <c r="J13" s="50"/>
      <c r="K13" s="112"/>
      <c r="L13" s="112"/>
      <c r="M13" s="93"/>
      <c r="N13" s="51"/>
      <c r="O13" s="112"/>
      <c r="P13" s="93"/>
      <c r="Q13" s="51"/>
      <c r="R13" s="112"/>
      <c r="S13" s="202"/>
      <c r="T13" s="452"/>
      <c r="U13" s="453"/>
      <c r="V13" s="452"/>
      <c r="W13" s="453"/>
      <c r="Z13" s="1" t="s">
        <v>48</v>
      </c>
      <c r="AA13" s="54" t="str">
        <f>IF(種目情報!A5="","",種目情報!A5)</f>
        <v>一男１００ｍ</v>
      </c>
      <c r="AB13" s="55" t="str">
        <f>IF(種目情報!E5="","",種目情報!E5)</f>
        <v>一女１００ｍ</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195" t="s">
        <v>282</v>
      </c>
    </row>
    <row r="14" spans="1:51" hidden="1">
      <c r="A14" s="28">
        <v>4</v>
      </c>
      <c r="B14" s="199"/>
      <c r="C14" s="110"/>
      <c r="D14" s="50"/>
      <c r="E14" s="50"/>
      <c r="F14" s="50"/>
      <c r="G14" s="180"/>
      <c r="H14" s="194"/>
      <c r="I14" s="187"/>
      <c r="J14" s="50"/>
      <c r="K14" s="112"/>
      <c r="L14" s="112"/>
      <c r="M14" s="93"/>
      <c r="N14" s="51"/>
      <c r="O14" s="112"/>
      <c r="P14" s="93"/>
      <c r="Q14" s="51"/>
      <c r="R14" s="112"/>
      <c r="S14" s="202"/>
      <c r="T14" s="452"/>
      <c r="U14" s="453"/>
      <c r="V14" s="452"/>
      <c r="W14" s="453"/>
      <c r="AA14" s="54" t="str">
        <f>IF(種目情報!A6="","",種目情報!A6)</f>
        <v>一男２０００ｍ</v>
      </c>
      <c r="AB14" s="55" t="str">
        <f>IF(種目情報!E6="","",種目情報!E6)</f>
        <v>一女２０００ｍ</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195" t="s">
        <v>283</v>
      </c>
    </row>
    <row r="15" spans="1:51" hidden="1">
      <c r="A15" s="28">
        <v>5</v>
      </c>
      <c r="B15" s="199"/>
      <c r="C15" s="126"/>
      <c r="D15" s="50"/>
      <c r="E15" s="50"/>
      <c r="F15" s="50"/>
      <c r="G15" s="180"/>
      <c r="H15" s="194"/>
      <c r="I15" s="187"/>
      <c r="J15" s="50"/>
      <c r="K15" s="112"/>
      <c r="L15" s="112"/>
      <c r="M15" s="93"/>
      <c r="N15" s="51"/>
      <c r="O15" s="112"/>
      <c r="P15" s="93"/>
      <c r="Q15" s="51"/>
      <c r="R15" s="112"/>
      <c r="S15" s="202"/>
      <c r="T15" s="452"/>
      <c r="U15" s="453"/>
      <c r="V15" s="452"/>
      <c r="W15" s="453"/>
      <c r="AA15" s="54" t="str">
        <f>IF(種目情報!A7="","",種目情報!A7)</f>
        <v>一男走幅跳</v>
      </c>
      <c r="AB15" s="55" t="str">
        <f>IF(種目情報!E7="","",種目情報!E7)</f>
        <v>一女走幅跳</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195" t="s">
        <v>284</v>
      </c>
    </row>
    <row r="16" spans="1:51" hidden="1">
      <c r="A16" s="28">
        <v>6</v>
      </c>
      <c r="B16" s="199"/>
      <c r="C16" s="110"/>
      <c r="D16" s="50"/>
      <c r="E16" s="50"/>
      <c r="F16" s="50"/>
      <c r="G16" s="180"/>
      <c r="H16" s="194"/>
      <c r="I16" s="187"/>
      <c r="J16" s="50"/>
      <c r="K16" s="112"/>
      <c r="L16" s="112"/>
      <c r="M16" s="93"/>
      <c r="N16" s="51"/>
      <c r="O16" s="112"/>
      <c r="P16" s="93"/>
      <c r="Q16" s="51"/>
      <c r="R16" s="112"/>
      <c r="S16" s="202"/>
      <c r="T16" s="452"/>
      <c r="U16" s="453"/>
      <c r="V16" s="452"/>
      <c r="W16" s="453"/>
      <c r="AA16" s="54" t="str">
        <f>IF(種目情報!A8="","",種目情報!A8)</f>
        <v>一男砲丸投(7.260kg)</v>
      </c>
      <c r="AB16" s="55" t="str">
        <f>IF(種目情報!E8="","",種目情報!E8)</f>
        <v>一女砲丸投(4.000kg)</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195" t="s">
        <v>285</v>
      </c>
    </row>
    <row r="17" spans="1:51" hidden="1">
      <c r="A17" s="28">
        <v>7</v>
      </c>
      <c r="B17" s="199"/>
      <c r="C17" s="126"/>
      <c r="D17" s="50"/>
      <c r="E17" s="50"/>
      <c r="F17" s="50"/>
      <c r="G17" s="180"/>
      <c r="H17" s="194"/>
      <c r="I17" s="187"/>
      <c r="J17" s="50"/>
      <c r="K17" s="112"/>
      <c r="L17" s="112"/>
      <c r="M17" s="93"/>
      <c r="N17" s="51"/>
      <c r="O17" s="112"/>
      <c r="P17" s="93"/>
      <c r="Q17" s="51"/>
      <c r="R17" s="112"/>
      <c r="S17" s="202"/>
      <c r="T17" s="452"/>
      <c r="U17" s="453"/>
      <c r="V17" s="452"/>
      <c r="W17" s="453"/>
      <c r="Z17" s="1" t="s">
        <v>248</v>
      </c>
      <c r="AA17" s="54" t="str">
        <f>IF(種目情報!A9="","",種目情報!A9)</f>
        <v>高男１００ｍ</v>
      </c>
      <c r="AB17" s="55" t="str">
        <f>IF(種目情報!E9="","",種目情報!E9)</f>
        <v>高女１００ｍ</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195" t="s">
        <v>286</v>
      </c>
    </row>
    <row r="18" spans="1:51" hidden="1">
      <c r="A18" s="28">
        <v>8</v>
      </c>
      <c r="B18" s="199"/>
      <c r="C18" s="110"/>
      <c r="D18" s="50"/>
      <c r="E18" s="50"/>
      <c r="F18" s="50"/>
      <c r="G18" s="180"/>
      <c r="H18" s="194"/>
      <c r="I18" s="187"/>
      <c r="J18" s="50"/>
      <c r="K18" s="112"/>
      <c r="L18" s="112"/>
      <c r="M18" s="93"/>
      <c r="N18" s="51"/>
      <c r="O18" s="112"/>
      <c r="P18" s="93"/>
      <c r="Q18" s="51"/>
      <c r="R18" s="112"/>
      <c r="S18" s="202"/>
      <c r="T18" s="452"/>
      <c r="U18" s="453"/>
      <c r="V18" s="452"/>
      <c r="W18" s="453"/>
      <c r="Z18" s="1" t="s">
        <v>249</v>
      </c>
      <c r="AA18" s="54" t="str">
        <f>IF(種目情報!A10="","",種目情報!A10)</f>
        <v>高男４００m</v>
      </c>
      <c r="AB18" s="55" t="str">
        <f>IF(種目情報!E10="","",種目情報!E10)</f>
        <v>高女４００m</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195" t="s">
        <v>287</v>
      </c>
    </row>
    <row r="19" spans="1:51" hidden="1">
      <c r="A19" s="28">
        <v>9</v>
      </c>
      <c r="B19" s="199"/>
      <c r="C19" s="126"/>
      <c r="D19" s="50"/>
      <c r="E19" s="50"/>
      <c r="F19" s="50"/>
      <c r="G19" s="180"/>
      <c r="H19" s="194"/>
      <c r="I19" s="187"/>
      <c r="J19" s="50"/>
      <c r="K19" s="112"/>
      <c r="L19" s="112"/>
      <c r="M19" s="93"/>
      <c r="N19" s="51"/>
      <c r="O19" s="112"/>
      <c r="P19" s="93"/>
      <c r="Q19" s="51"/>
      <c r="R19" s="112"/>
      <c r="S19" s="202"/>
      <c r="T19" s="452"/>
      <c r="U19" s="453"/>
      <c r="V19" s="452"/>
      <c r="W19" s="453"/>
      <c r="Z19" s="1" t="s">
        <v>250</v>
      </c>
      <c r="AA19" s="54" t="str">
        <f>IF(種目情報!A11="","",種目情報!A11)</f>
        <v>高男１５００ｍ</v>
      </c>
      <c r="AB19" s="55" t="str">
        <f>IF(種目情報!E11="","",種目情報!E11)</f>
        <v>高女１５００ｍ</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195" t="s">
        <v>288</v>
      </c>
    </row>
    <row r="20" spans="1:51" hidden="1">
      <c r="A20" s="28">
        <v>10</v>
      </c>
      <c r="B20" s="199"/>
      <c r="C20" s="110"/>
      <c r="D20" s="50"/>
      <c r="E20" s="50"/>
      <c r="F20" s="50"/>
      <c r="G20" s="180"/>
      <c r="H20" s="194"/>
      <c r="I20" s="187"/>
      <c r="J20" s="50"/>
      <c r="K20" s="112"/>
      <c r="L20" s="112"/>
      <c r="M20" s="93"/>
      <c r="N20" s="51"/>
      <c r="O20" s="112"/>
      <c r="P20" s="93"/>
      <c r="Q20" s="51"/>
      <c r="R20" s="112"/>
      <c r="S20" s="202"/>
      <c r="T20" s="452"/>
      <c r="U20" s="453"/>
      <c r="V20" s="452"/>
      <c r="W20" s="453"/>
      <c r="Z20" s="1" t="s">
        <v>251</v>
      </c>
      <c r="AA20" s="54" t="str">
        <f>IF(種目情報!A12="","",種目情報!A12)</f>
        <v>高男１１０ｍH(1.067m)</v>
      </c>
      <c r="AB20" s="55" t="str">
        <f>IF(種目情報!E12="","",種目情報!E12)</f>
        <v>高女１００ｍH(0.840m)</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195" t="s">
        <v>289</v>
      </c>
    </row>
    <row r="21" spans="1:51" hidden="1">
      <c r="A21" s="28">
        <v>11</v>
      </c>
      <c r="B21" s="199"/>
      <c r="C21" s="126"/>
      <c r="D21" s="50"/>
      <c r="E21" s="50"/>
      <c r="F21" s="50"/>
      <c r="G21" s="180"/>
      <c r="H21" s="194"/>
      <c r="I21" s="187"/>
      <c r="J21" s="50"/>
      <c r="K21" s="112"/>
      <c r="L21" s="112"/>
      <c r="M21" s="93"/>
      <c r="N21" s="51"/>
      <c r="O21" s="112"/>
      <c r="P21" s="93"/>
      <c r="Q21" s="51"/>
      <c r="R21" s="112"/>
      <c r="S21" s="202"/>
      <c r="T21" s="452"/>
      <c r="U21" s="453"/>
      <c r="V21" s="452"/>
      <c r="W21" s="453"/>
      <c r="Z21" s="1" t="s">
        <v>252</v>
      </c>
      <c r="AA21" s="54" t="str">
        <f>IF(種目情報!A13="","",種目情報!A13)</f>
        <v>高男走高跳</v>
      </c>
      <c r="AB21" s="55" t="str">
        <f>IF(種目情報!E13="","",種目情報!E13)</f>
        <v>高女走高跳</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195" t="s">
        <v>290</v>
      </c>
    </row>
    <row r="22" spans="1:51" hidden="1">
      <c r="A22" s="28">
        <v>12</v>
      </c>
      <c r="B22" s="199"/>
      <c r="C22" s="110"/>
      <c r="D22" s="50"/>
      <c r="E22" s="50"/>
      <c r="F22" s="50"/>
      <c r="G22" s="180"/>
      <c r="H22" s="194"/>
      <c r="I22" s="187"/>
      <c r="J22" s="50"/>
      <c r="K22" s="112"/>
      <c r="L22" s="112"/>
      <c r="M22" s="93"/>
      <c r="N22" s="51"/>
      <c r="O22" s="112"/>
      <c r="P22" s="93"/>
      <c r="Q22" s="51"/>
      <c r="R22" s="112"/>
      <c r="S22" s="202"/>
      <c r="T22" s="452"/>
      <c r="U22" s="453"/>
      <c r="V22" s="471"/>
      <c r="W22" s="472"/>
      <c r="Z22" s="1" t="s">
        <v>253</v>
      </c>
      <c r="AA22" s="54" t="str">
        <f>IF(種目情報!A14="","",種目情報!A14)</f>
        <v>高男走幅跳</v>
      </c>
      <c r="AB22" s="55" t="str">
        <f>IF(種目情報!E14="","",種目情報!E14)</f>
        <v>高女走幅跳</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195" t="s">
        <v>291</v>
      </c>
    </row>
    <row r="23" spans="1:51" hidden="1">
      <c r="A23" s="28">
        <v>13</v>
      </c>
      <c r="B23" s="199"/>
      <c r="C23" s="126"/>
      <c r="D23" s="50"/>
      <c r="E23" s="50"/>
      <c r="F23" s="50"/>
      <c r="G23" s="180"/>
      <c r="H23" s="194"/>
      <c r="I23" s="187"/>
      <c r="J23" s="50"/>
      <c r="K23" s="112"/>
      <c r="L23" s="112"/>
      <c r="M23" s="93"/>
      <c r="N23" s="51"/>
      <c r="O23" s="112"/>
      <c r="P23" s="93"/>
      <c r="Q23" s="51"/>
      <c r="R23" s="112"/>
      <c r="S23" s="202"/>
      <c r="T23" s="452"/>
      <c r="U23" s="453"/>
      <c r="V23" s="471"/>
      <c r="W23" s="472"/>
      <c r="Z23" s="1" t="s">
        <v>254</v>
      </c>
      <c r="AA23" s="54" t="str">
        <f>IF(種目情報!A15="","",種目情報!A15)</f>
        <v>高男砲丸投</v>
      </c>
      <c r="AB23" s="55" t="str">
        <f>IF(種目情報!E15="","",種目情報!E15)</f>
        <v>高女砲丸投</v>
      </c>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195" t="s">
        <v>292</v>
      </c>
    </row>
    <row r="24" spans="1:51" hidden="1">
      <c r="A24" s="28">
        <v>14</v>
      </c>
      <c r="B24" s="199"/>
      <c r="C24" s="110"/>
      <c r="D24" s="50"/>
      <c r="E24" s="50"/>
      <c r="F24" s="50"/>
      <c r="G24" s="180"/>
      <c r="H24" s="194"/>
      <c r="I24" s="187"/>
      <c r="J24" s="50"/>
      <c r="K24" s="112"/>
      <c r="L24" s="112"/>
      <c r="M24" s="93"/>
      <c r="N24" s="51"/>
      <c r="O24" s="112"/>
      <c r="P24" s="93"/>
      <c r="Q24" s="51"/>
      <c r="R24" s="112"/>
      <c r="S24" s="202"/>
      <c r="T24" s="452"/>
      <c r="U24" s="453"/>
      <c r="V24" s="471"/>
      <c r="W24" s="472"/>
      <c r="Z24" s="1" t="s">
        <v>255</v>
      </c>
      <c r="AA24" s="54" t="str">
        <f>IF(種目情報!A16="","",種目情報!A16)</f>
        <v>高男やり投</v>
      </c>
      <c r="AB24" s="55" t="str">
        <f>IF(種目情報!E16="","",種目情報!E16)</f>
        <v>高女やり投</v>
      </c>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195" t="s">
        <v>293</v>
      </c>
    </row>
    <row r="25" spans="1:51" hidden="1">
      <c r="A25" s="28">
        <v>15</v>
      </c>
      <c r="B25" s="199"/>
      <c r="C25" s="126"/>
      <c r="D25" s="50"/>
      <c r="E25" s="50"/>
      <c r="F25" s="50"/>
      <c r="G25" s="180"/>
      <c r="H25" s="194"/>
      <c r="I25" s="187"/>
      <c r="J25" s="50"/>
      <c r="K25" s="112"/>
      <c r="L25" s="112"/>
      <c r="M25" s="93"/>
      <c r="N25" s="51"/>
      <c r="O25" s="112"/>
      <c r="P25" s="93"/>
      <c r="Q25" s="51"/>
      <c r="R25" s="112"/>
      <c r="S25" s="202"/>
      <c r="T25" s="452"/>
      <c r="U25" s="453"/>
      <c r="V25" s="471"/>
      <c r="W25" s="472"/>
      <c r="Z25" s="1" t="s">
        <v>256</v>
      </c>
      <c r="AA25" s="54" t="str">
        <f>IF(種目情報!A17="","",種目情報!A17)</f>
        <v>中男１００ｍ</v>
      </c>
      <c r="AB25" s="55" t="str">
        <f>IF(種目情報!E17="","",種目情報!E17)</f>
        <v>中女１００ｍ</v>
      </c>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195" t="s">
        <v>294</v>
      </c>
    </row>
    <row r="26" spans="1:51" hidden="1">
      <c r="A26" s="28">
        <v>16</v>
      </c>
      <c r="B26" s="199"/>
      <c r="C26" s="110"/>
      <c r="D26" s="50"/>
      <c r="E26" s="50"/>
      <c r="F26" s="50"/>
      <c r="G26" s="180"/>
      <c r="H26" s="194"/>
      <c r="I26" s="187"/>
      <c r="J26" s="50"/>
      <c r="K26" s="112"/>
      <c r="L26" s="112"/>
      <c r="M26" s="93"/>
      <c r="N26" s="51"/>
      <c r="O26" s="112"/>
      <c r="P26" s="93"/>
      <c r="Q26" s="51"/>
      <c r="R26" s="112"/>
      <c r="S26" s="202"/>
      <c r="T26" s="452"/>
      <c r="U26" s="453"/>
      <c r="V26" s="471"/>
      <c r="W26" s="472"/>
      <c r="Z26" s="1" t="s">
        <v>257</v>
      </c>
      <c r="AA26" s="54" t="str">
        <f>IF(種目情報!A18="","",種目情報!A18)</f>
        <v>中男４００ｍ</v>
      </c>
      <c r="AB26" s="55" t="str">
        <f>IF(種目情報!E18="","",種目情報!E18)</f>
        <v>中女４００ｍ</v>
      </c>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195" t="s">
        <v>295</v>
      </c>
    </row>
    <row r="27" spans="1:51" hidden="1">
      <c r="A27" s="28">
        <v>17</v>
      </c>
      <c r="B27" s="199"/>
      <c r="C27" s="110"/>
      <c r="D27" s="50"/>
      <c r="E27" s="50"/>
      <c r="F27" s="50"/>
      <c r="G27" s="180"/>
      <c r="H27" s="194"/>
      <c r="I27" s="187"/>
      <c r="J27" s="50"/>
      <c r="K27" s="112"/>
      <c r="L27" s="112"/>
      <c r="M27" s="93"/>
      <c r="N27" s="51"/>
      <c r="O27" s="112"/>
      <c r="P27" s="93"/>
      <c r="Q27" s="51"/>
      <c r="R27" s="112"/>
      <c r="S27" s="202"/>
      <c r="T27" s="452"/>
      <c r="U27" s="453"/>
      <c r="V27" s="471"/>
      <c r="W27" s="472"/>
      <c r="Z27" s="1" t="s">
        <v>258</v>
      </c>
      <c r="AA27" s="54" t="str">
        <f>IF(種目情報!A19="","",種目情報!A19)</f>
        <v>中男１５００ｍ</v>
      </c>
      <c r="AB27" s="55" t="str">
        <f>IF(種目情報!E19="","",種目情報!E19)</f>
        <v>中女１５００ｍ</v>
      </c>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195" t="s">
        <v>296</v>
      </c>
    </row>
    <row r="28" spans="1:51" hidden="1">
      <c r="A28" s="28">
        <v>18</v>
      </c>
      <c r="B28" s="199"/>
      <c r="C28" s="110"/>
      <c r="D28" s="50"/>
      <c r="E28" s="50"/>
      <c r="F28" s="50"/>
      <c r="G28" s="180"/>
      <c r="H28" s="194"/>
      <c r="I28" s="187"/>
      <c r="J28" s="50"/>
      <c r="K28" s="112"/>
      <c r="L28" s="112"/>
      <c r="M28" s="93"/>
      <c r="N28" s="51"/>
      <c r="O28" s="112"/>
      <c r="P28" s="93"/>
      <c r="Q28" s="51"/>
      <c r="R28" s="112"/>
      <c r="S28" s="202"/>
      <c r="T28" s="452"/>
      <c r="U28" s="453"/>
      <c r="V28" s="471"/>
      <c r="W28" s="472"/>
      <c r="Z28" s="1" t="s">
        <v>259</v>
      </c>
      <c r="AA28" s="54" t="str">
        <f>IF(種目情報!A20="","",種目情報!A20)</f>
        <v>中男110mH(0.914m)</v>
      </c>
      <c r="AB28" s="55" t="str">
        <f>IF(種目情報!E20="","",種目情報!E20)</f>
        <v>中女100mH(0.762mm)</v>
      </c>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195" t="s">
        <v>297</v>
      </c>
    </row>
    <row r="29" spans="1:51" hidden="1">
      <c r="A29" s="28">
        <v>19</v>
      </c>
      <c r="B29" s="199"/>
      <c r="C29" s="110"/>
      <c r="D29" s="50"/>
      <c r="E29" s="50"/>
      <c r="F29" s="50"/>
      <c r="G29" s="180"/>
      <c r="H29" s="194"/>
      <c r="I29" s="187"/>
      <c r="J29" s="50"/>
      <c r="K29" s="112"/>
      <c r="L29" s="112"/>
      <c r="M29" s="93"/>
      <c r="N29" s="51"/>
      <c r="O29" s="112"/>
      <c r="P29" s="93"/>
      <c r="Q29" s="51"/>
      <c r="R29" s="112"/>
      <c r="S29" s="202"/>
      <c r="T29" s="452"/>
      <c r="U29" s="453"/>
      <c r="V29" s="471"/>
      <c r="W29" s="472"/>
      <c r="Z29" s="1" t="s">
        <v>508</v>
      </c>
      <c r="AA29" s="54" t="str">
        <f>IF(種目情報!A21="","",種目情報!A21)</f>
        <v>中男走高跳</v>
      </c>
      <c r="AB29" s="55" t="str">
        <f>IF(種目情報!E21="","",種目情報!E21)</f>
        <v>中女走高跳</v>
      </c>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195" t="s">
        <v>298</v>
      </c>
    </row>
    <row r="30" spans="1:51" hidden="1">
      <c r="A30" s="28">
        <v>20</v>
      </c>
      <c r="B30" s="199"/>
      <c r="C30" s="110"/>
      <c r="D30" s="50"/>
      <c r="E30" s="50"/>
      <c r="F30" s="50"/>
      <c r="G30" s="180"/>
      <c r="H30" s="194"/>
      <c r="I30" s="187"/>
      <c r="J30" s="50"/>
      <c r="K30" s="112"/>
      <c r="L30" s="112"/>
      <c r="M30" s="93"/>
      <c r="N30" s="51"/>
      <c r="O30" s="112"/>
      <c r="P30" s="93"/>
      <c r="Q30" s="51"/>
      <c r="R30" s="112"/>
      <c r="S30" s="202"/>
      <c r="T30" s="452"/>
      <c r="U30" s="453"/>
      <c r="V30" s="471"/>
      <c r="W30" s="472"/>
      <c r="Z30" s="1" t="s">
        <v>260</v>
      </c>
      <c r="AA30" s="54" t="str">
        <f>IF(種目情報!A22="","",種目情報!A22)</f>
        <v>中男走幅跳</v>
      </c>
      <c r="AB30" s="55" t="str">
        <f>IF(種目情報!E22="","",種目情報!E22)</f>
        <v>中女走幅跳</v>
      </c>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195" t="s">
        <v>299</v>
      </c>
    </row>
    <row r="31" spans="1:51" hidden="1">
      <c r="A31" s="28">
        <v>21</v>
      </c>
      <c r="B31" s="199"/>
      <c r="C31" s="110"/>
      <c r="D31" s="50"/>
      <c r="E31" s="50"/>
      <c r="F31" s="50"/>
      <c r="G31" s="180"/>
      <c r="H31" s="194"/>
      <c r="I31" s="187"/>
      <c r="J31" s="50"/>
      <c r="K31" s="112"/>
      <c r="L31" s="112"/>
      <c r="M31" s="93"/>
      <c r="N31" s="51"/>
      <c r="O31" s="112"/>
      <c r="P31" s="93"/>
      <c r="Q31" s="51"/>
      <c r="R31" s="112"/>
      <c r="S31" s="202"/>
      <c r="T31" s="452"/>
      <c r="U31" s="453"/>
      <c r="V31" s="471"/>
      <c r="W31" s="472"/>
      <c r="Z31" s="1" t="s">
        <v>261</v>
      </c>
      <c r="AA31" s="54" t="str">
        <f>IF(種目情報!A23="","",種目情報!A23)</f>
        <v>中男砲丸投</v>
      </c>
      <c r="AB31" s="55" t="str">
        <f>IF(種目情報!E23="","",種目情報!E23)</f>
        <v>中女砲丸投</v>
      </c>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195" t="s">
        <v>300</v>
      </c>
    </row>
    <row r="32" spans="1:51" hidden="1">
      <c r="A32" s="28">
        <v>22</v>
      </c>
      <c r="B32" s="199"/>
      <c r="C32" s="110"/>
      <c r="D32" s="50"/>
      <c r="E32" s="50"/>
      <c r="F32" s="50"/>
      <c r="G32" s="180"/>
      <c r="H32" s="194"/>
      <c r="I32" s="187"/>
      <c r="J32" s="50"/>
      <c r="K32" s="112"/>
      <c r="L32" s="112"/>
      <c r="M32" s="93"/>
      <c r="N32" s="51"/>
      <c r="O32" s="112"/>
      <c r="P32" s="93"/>
      <c r="Q32" s="51"/>
      <c r="R32" s="112"/>
      <c r="S32" s="202"/>
      <c r="T32" s="452"/>
      <c r="U32" s="453"/>
      <c r="V32" s="471"/>
      <c r="W32" s="472"/>
      <c r="Z32" s="1" t="s">
        <v>262</v>
      </c>
      <c r="AA32" s="54" t="str">
        <f>IF(種目情報!A24="","",種目情報!A24)</f>
        <v>小4男50m</v>
      </c>
      <c r="AB32" s="55" t="str">
        <f>IF(種目情報!E24="","",種目情報!E24)</f>
        <v>小4女50m</v>
      </c>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195" t="s">
        <v>301</v>
      </c>
    </row>
    <row r="33" spans="1:51" hidden="1">
      <c r="A33" s="28">
        <v>23</v>
      </c>
      <c r="B33" s="199"/>
      <c r="C33" s="110"/>
      <c r="D33" s="50"/>
      <c r="E33" s="50"/>
      <c r="F33" s="50"/>
      <c r="G33" s="180"/>
      <c r="H33" s="194"/>
      <c r="I33" s="187"/>
      <c r="J33" s="50"/>
      <c r="K33" s="112"/>
      <c r="L33" s="112"/>
      <c r="M33" s="93"/>
      <c r="N33" s="51"/>
      <c r="O33" s="112"/>
      <c r="P33" s="93"/>
      <c r="Q33" s="51"/>
      <c r="R33" s="112"/>
      <c r="S33" s="202"/>
      <c r="T33" s="452"/>
      <c r="U33" s="453"/>
      <c r="V33" s="471"/>
      <c r="W33" s="472"/>
      <c r="Z33" s="1" t="s">
        <v>263</v>
      </c>
      <c r="AA33" s="54" t="str">
        <f>IF(種目情報!A25="","",種目情報!A25)</f>
        <v>小5男100m</v>
      </c>
      <c r="AB33" s="55" t="str">
        <f>IF(種目情報!E25="","",種目情報!E25)</f>
        <v>小5女100m</v>
      </c>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195" t="s">
        <v>302</v>
      </c>
    </row>
    <row r="34" spans="1:51" hidden="1">
      <c r="A34" s="28">
        <v>24</v>
      </c>
      <c r="B34" s="199"/>
      <c r="C34" s="110"/>
      <c r="D34" s="50"/>
      <c r="E34" s="50"/>
      <c r="F34" s="50"/>
      <c r="G34" s="180"/>
      <c r="H34" s="194"/>
      <c r="I34" s="187"/>
      <c r="J34" s="50"/>
      <c r="K34" s="112"/>
      <c r="L34" s="112"/>
      <c r="M34" s="93"/>
      <c r="N34" s="51"/>
      <c r="O34" s="112"/>
      <c r="P34" s="93"/>
      <c r="Q34" s="51"/>
      <c r="R34" s="112"/>
      <c r="S34" s="202"/>
      <c r="T34" s="452"/>
      <c r="U34" s="453"/>
      <c r="V34" s="471"/>
      <c r="W34" s="472"/>
      <c r="Z34" s="1" t="s">
        <v>264</v>
      </c>
      <c r="AA34" s="54" t="str">
        <f>IF(種目情報!A26="","",種目情報!A26)</f>
        <v>小6男100m</v>
      </c>
      <c r="AB34" s="55" t="str">
        <f>IF(種目情報!E26="","",種目情報!E26)</f>
        <v>小4女1000m</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195" t="s">
        <v>303</v>
      </c>
    </row>
    <row r="35" spans="1:51" hidden="1">
      <c r="A35" s="28">
        <v>25</v>
      </c>
      <c r="B35" s="199"/>
      <c r="C35" s="110"/>
      <c r="D35" s="50"/>
      <c r="E35" s="50"/>
      <c r="F35" s="50"/>
      <c r="G35" s="180"/>
      <c r="H35" s="194"/>
      <c r="I35" s="187"/>
      <c r="J35" s="50"/>
      <c r="K35" s="112"/>
      <c r="L35" s="112"/>
      <c r="M35" s="93"/>
      <c r="N35" s="51"/>
      <c r="O35" s="112"/>
      <c r="P35" s="93"/>
      <c r="Q35" s="51"/>
      <c r="R35" s="112"/>
      <c r="S35" s="202"/>
      <c r="T35" s="452"/>
      <c r="U35" s="453"/>
      <c r="V35" s="471"/>
      <c r="W35" s="472"/>
      <c r="Z35" s="1" t="s">
        <v>265</v>
      </c>
      <c r="AA35" s="54" t="str">
        <f>IF(種目情報!A27="","",種目情報!A27)</f>
        <v>小4男1000m</v>
      </c>
      <c r="AB35" s="55" t="str">
        <f>IF(種目情報!E27="","",種目情報!E27)</f>
        <v>小5女1000m</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195" t="s">
        <v>304</v>
      </c>
    </row>
    <row r="36" spans="1:51" hidden="1">
      <c r="A36" s="28">
        <v>26</v>
      </c>
      <c r="B36" s="199"/>
      <c r="C36" s="110"/>
      <c r="D36" s="50"/>
      <c r="E36" s="50"/>
      <c r="F36" s="50"/>
      <c r="G36" s="180"/>
      <c r="H36" s="194"/>
      <c r="I36" s="187"/>
      <c r="J36" s="50"/>
      <c r="K36" s="112"/>
      <c r="L36" s="112"/>
      <c r="M36" s="93"/>
      <c r="N36" s="51"/>
      <c r="O36" s="112"/>
      <c r="P36" s="93"/>
      <c r="Q36" s="51"/>
      <c r="R36" s="112"/>
      <c r="S36" s="202"/>
      <c r="T36" s="452"/>
      <c r="U36" s="453"/>
      <c r="V36" s="471"/>
      <c r="W36" s="472"/>
      <c r="AA36" s="54" t="str">
        <f>IF(種目情報!A28="","",種目情報!A28)</f>
        <v>小5男1000m</v>
      </c>
      <c r="AB36" s="55" t="str">
        <f>IF(種目情報!E28="","",種目情報!E28)</f>
        <v>小6女1000m</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195" t="s">
        <v>305</v>
      </c>
    </row>
    <row r="37" spans="1:51" hidden="1">
      <c r="A37" s="28">
        <v>27</v>
      </c>
      <c r="B37" s="199"/>
      <c r="C37" s="110"/>
      <c r="D37" s="50"/>
      <c r="E37" s="50"/>
      <c r="F37" s="50"/>
      <c r="G37" s="180"/>
      <c r="H37" s="194"/>
      <c r="I37" s="187"/>
      <c r="J37" s="50"/>
      <c r="K37" s="112"/>
      <c r="L37" s="112"/>
      <c r="M37" s="93"/>
      <c r="N37" s="51"/>
      <c r="O37" s="112"/>
      <c r="P37" s="93"/>
      <c r="Q37" s="51"/>
      <c r="R37" s="112"/>
      <c r="S37" s="202"/>
      <c r="T37" s="452"/>
      <c r="U37" s="453"/>
      <c r="V37" s="471"/>
      <c r="W37" s="472"/>
      <c r="AA37" s="54" t="str">
        <f>IF(種目情報!A29="","",種目情報!A29)</f>
        <v>小6男1000m</v>
      </c>
      <c r="AB37" s="55" t="str">
        <f>IF(種目情報!E29="","",種目情報!E29)</f>
        <v>小6女1000m</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195" t="s">
        <v>306</v>
      </c>
    </row>
    <row r="38" spans="1:51" hidden="1">
      <c r="A38" s="28">
        <v>28</v>
      </c>
      <c r="B38" s="199"/>
      <c r="C38" s="110"/>
      <c r="D38" s="50"/>
      <c r="E38" s="50"/>
      <c r="F38" s="50"/>
      <c r="G38" s="180"/>
      <c r="H38" s="194"/>
      <c r="I38" s="187"/>
      <c r="J38" s="50"/>
      <c r="K38" s="112"/>
      <c r="L38" s="112"/>
      <c r="M38" s="93"/>
      <c r="N38" s="51"/>
      <c r="O38" s="112"/>
      <c r="P38" s="93"/>
      <c r="Q38" s="51"/>
      <c r="R38" s="112"/>
      <c r="S38" s="202"/>
      <c r="T38" s="452"/>
      <c r="U38" s="453"/>
      <c r="V38" s="471"/>
      <c r="W38" s="472"/>
      <c r="AA38" s="54" t="str">
        <f>IF(種目情報!A30="","",種目情報!A30)</f>
        <v>小4男走高跳</v>
      </c>
      <c r="AB38" s="55" t="str">
        <f>IF(種目情報!E30="","",種目情報!E30)</f>
        <v>小4女走高跳</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195" t="s">
        <v>307</v>
      </c>
    </row>
    <row r="39" spans="1:51" hidden="1">
      <c r="A39" s="28">
        <v>29</v>
      </c>
      <c r="B39" s="199"/>
      <c r="C39" s="110"/>
      <c r="D39" s="50"/>
      <c r="E39" s="50"/>
      <c r="F39" s="50"/>
      <c r="G39" s="180"/>
      <c r="H39" s="194"/>
      <c r="I39" s="187"/>
      <c r="J39" s="50"/>
      <c r="K39" s="112"/>
      <c r="L39" s="112"/>
      <c r="M39" s="93"/>
      <c r="N39" s="51"/>
      <c r="O39" s="112"/>
      <c r="P39" s="93"/>
      <c r="Q39" s="51"/>
      <c r="R39" s="112"/>
      <c r="S39" s="202"/>
      <c r="T39" s="452"/>
      <c r="U39" s="453"/>
      <c r="V39" s="471"/>
      <c r="W39" s="472"/>
      <c r="AA39" s="54" t="str">
        <f>IF(種目情報!A31="","",種目情報!A31)</f>
        <v>小5男走高跳</v>
      </c>
      <c r="AB39" s="55" t="str">
        <f>IF(種目情報!E31="","",種目情報!E31)</f>
        <v>小5女走高跳</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195" t="s">
        <v>308</v>
      </c>
    </row>
    <row r="40" spans="1:51" hidden="1">
      <c r="A40" s="28">
        <v>30</v>
      </c>
      <c r="B40" s="199"/>
      <c r="C40" s="110"/>
      <c r="D40" s="50"/>
      <c r="E40" s="50"/>
      <c r="F40" s="50"/>
      <c r="G40" s="180"/>
      <c r="H40" s="194"/>
      <c r="I40" s="187"/>
      <c r="J40" s="50"/>
      <c r="K40" s="112"/>
      <c r="L40" s="112"/>
      <c r="M40" s="93"/>
      <c r="N40" s="51"/>
      <c r="O40" s="112"/>
      <c r="P40" s="93"/>
      <c r="Q40" s="51"/>
      <c r="R40" s="112"/>
      <c r="S40" s="202"/>
      <c r="T40" s="452"/>
      <c r="U40" s="453"/>
      <c r="V40" s="471"/>
      <c r="W40" s="472"/>
      <c r="AA40" s="54" t="str">
        <f>IF(種目情報!A32="","",種目情報!A32)</f>
        <v>小6男走高跳</v>
      </c>
      <c r="AB40" s="55" t="str">
        <f>IF(種目情報!E32="","",種目情報!E32)</f>
        <v>小6女走高跳</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195" t="s">
        <v>309</v>
      </c>
    </row>
    <row r="41" spans="1:51" hidden="1">
      <c r="A41" s="28">
        <v>31</v>
      </c>
      <c r="B41" s="199"/>
      <c r="C41" s="110"/>
      <c r="D41" s="50"/>
      <c r="E41" s="50"/>
      <c r="F41" s="50"/>
      <c r="G41" s="180"/>
      <c r="H41" s="194"/>
      <c r="I41" s="187"/>
      <c r="J41" s="50"/>
      <c r="K41" s="112"/>
      <c r="L41" s="112"/>
      <c r="M41" s="93"/>
      <c r="N41" s="51"/>
      <c r="O41" s="112"/>
      <c r="P41" s="93"/>
      <c r="Q41" s="51"/>
      <c r="R41" s="112"/>
      <c r="S41" s="202"/>
      <c r="T41" s="452"/>
      <c r="U41" s="453"/>
      <c r="V41" s="471"/>
      <c r="W41" s="472"/>
      <c r="AA41" s="54" t="str">
        <f>IF(種目情報!A33="","",種目情報!A33)</f>
        <v>小4男走幅跳</v>
      </c>
      <c r="AB41" s="55" t="str">
        <f>IF(種目情報!E33="","",種目情報!E33)</f>
        <v>小4女走幅跳</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195" t="s">
        <v>310</v>
      </c>
    </row>
    <row r="42" spans="1:51" hidden="1">
      <c r="A42" s="28">
        <v>32</v>
      </c>
      <c r="B42" s="199"/>
      <c r="C42" s="110"/>
      <c r="D42" s="50"/>
      <c r="E42" s="50"/>
      <c r="F42" s="50"/>
      <c r="G42" s="180"/>
      <c r="H42" s="194"/>
      <c r="I42" s="187"/>
      <c r="J42" s="50"/>
      <c r="K42" s="112"/>
      <c r="L42" s="112"/>
      <c r="M42" s="93"/>
      <c r="N42" s="51"/>
      <c r="O42" s="112"/>
      <c r="P42" s="93"/>
      <c r="Q42" s="51"/>
      <c r="R42" s="112"/>
      <c r="S42" s="202"/>
      <c r="T42" s="452"/>
      <c r="U42" s="453"/>
      <c r="V42" s="471"/>
      <c r="W42" s="472"/>
      <c r="AA42" s="54" t="str">
        <f>IF(種目情報!A34="","",種目情報!A34)</f>
        <v>小5男走幅跳</v>
      </c>
      <c r="AB42" s="55" t="str">
        <f>IF(種目情報!E34="","",種目情報!E34)</f>
        <v>小5女走幅跳</v>
      </c>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195" t="s">
        <v>311</v>
      </c>
    </row>
    <row r="43" spans="1:51" hidden="1">
      <c r="A43" s="28">
        <v>33</v>
      </c>
      <c r="B43" s="199"/>
      <c r="C43" s="110"/>
      <c r="D43" s="50"/>
      <c r="E43" s="50"/>
      <c r="F43" s="50"/>
      <c r="G43" s="180"/>
      <c r="H43" s="194"/>
      <c r="I43" s="187"/>
      <c r="J43" s="50"/>
      <c r="K43" s="112"/>
      <c r="L43" s="112"/>
      <c r="M43" s="93"/>
      <c r="N43" s="51"/>
      <c r="O43" s="112"/>
      <c r="P43" s="93"/>
      <c r="Q43" s="51"/>
      <c r="R43" s="112"/>
      <c r="S43" s="202"/>
      <c r="T43" s="452"/>
      <c r="U43" s="453"/>
      <c r="V43" s="471"/>
      <c r="W43" s="472"/>
      <c r="AA43" s="54" t="str">
        <f>IF(種目情報!A35="","",種目情報!A35)</f>
        <v>小6男走幅跳</v>
      </c>
      <c r="AB43" s="55" t="str">
        <f>IF(種目情報!E35="","",種目情報!E35)</f>
        <v>小6女走幅跳</v>
      </c>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195" t="s">
        <v>312</v>
      </c>
    </row>
    <row r="44" spans="1:51" hidden="1">
      <c r="A44" s="28">
        <v>34</v>
      </c>
      <c r="B44" s="199"/>
      <c r="C44" s="110"/>
      <c r="D44" s="50"/>
      <c r="E44" s="50"/>
      <c r="F44" s="50"/>
      <c r="G44" s="180"/>
      <c r="H44" s="194"/>
      <c r="I44" s="187"/>
      <c r="J44" s="50"/>
      <c r="K44" s="112"/>
      <c r="L44" s="112"/>
      <c r="M44" s="93"/>
      <c r="N44" s="51"/>
      <c r="O44" s="112"/>
      <c r="P44" s="93"/>
      <c r="Q44" s="51"/>
      <c r="R44" s="112"/>
      <c r="S44" s="202"/>
      <c r="T44" s="452"/>
      <c r="U44" s="453"/>
      <c r="V44" s="471"/>
      <c r="W44" s="472"/>
      <c r="AA44" s="54" t="str">
        <f>IF(種目情報!A36="","",種目情報!A36)</f>
        <v>一男非１００ｍ</v>
      </c>
      <c r="AB44" s="55" t="str">
        <f>IF(種目情報!E36="","",種目情報!E36)</f>
        <v>一女非１００ｍ</v>
      </c>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195" t="s">
        <v>313</v>
      </c>
    </row>
    <row r="45" spans="1:51" hidden="1">
      <c r="A45" s="28">
        <v>35</v>
      </c>
      <c r="B45" s="199"/>
      <c r="C45" s="110"/>
      <c r="D45" s="50"/>
      <c r="E45" s="50"/>
      <c r="F45" s="50"/>
      <c r="G45" s="180"/>
      <c r="H45" s="194"/>
      <c r="I45" s="187"/>
      <c r="J45" s="50"/>
      <c r="K45" s="112"/>
      <c r="L45" s="112"/>
      <c r="M45" s="93"/>
      <c r="N45" s="51"/>
      <c r="O45" s="112"/>
      <c r="P45" s="93"/>
      <c r="Q45" s="51"/>
      <c r="R45" s="112"/>
      <c r="S45" s="202"/>
      <c r="T45" s="452"/>
      <c r="U45" s="453"/>
      <c r="V45" s="471"/>
      <c r="W45" s="472"/>
      <c r="AA45" s="54" t="str">
        <f>IF(種目情報!A37="","",種目情報!A37)</f>
        <v>一男非39歳以下2000m</v>
      </c>
      <c r="AB45" s="55" t="str">
        <f>IF(種目情報!E37="","",種目情報!E37)</f>
        <v>一女非39歳以下2000m</v>
      </c>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195" t="s">
        <v>314</v>
      </c>
    </row>
    <row r="46" spans="1:51" hidden="1">
      <c r="A46" s="28">
        <v>36</v>
      </c>
      <c r="B46" s="199"/>
      <c r="C46" s="110"/>
      <c r="D46" s="50"/>
      <c r="E46" s="50"/>
      <c r="F46" s="50"/>
      <c r="G46" s="180"/>
      <c r="H46" s="194"/>
      <c r="I46" s="187"/>
      <c r="J46" s="50"/>
      <c r="K46" s="112"/>
      <c r="L46" s="112"/>
      <c r="M46" s="93"/>
      <c r="N46" s="51"/>
      <c r="O46" s="112"/>
      <c r="P46" s="93"/>
      <c r="Q46" s="51"/>
      <c r="R46" s="112"/>
      <c r="S46" s="202"/>
      <c r="T46" s="452"/>
      <c r="U46" s="453"/>
      <c r="V46" s="471"/>
      <c r="W46" s="472"/>
      <c r="AA46" s="54" t="str">
        <f>IF(種目情報!A38="","",種目情報!A38)</f>
        <v>一男非40歳代2000m</v>
      </c>
      <c r="AB46" s="55" t="str">
        <f>IF(種目情報!E38="","",種目情報!E38)</f>
        <v>一女非40歳代2000m</v>
      </c>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195" t="s">
        <v>315</v>
      </c>
    </row>
    <row r="47" spans="1:51" hidden="1">
      <c r="A47" s="28">
        <v>37</v>
      </c>
      <c r="B47" s="199"/>
      <c r="C47" s="110"/>
      <c r="D47" s="50"/>
      <c r="E47" s="50"/>
      <c r="F47" s="50"/>
      <c r="G47" s="180"/>
      <c r="H47" s="194"/>
      <c r="I47" s="187"/>
      <c r="J47" s="50"/>
      <c r="K47" s="112"/>
      <c r="L47" s="112"/>
      <c r="M47" s="93"/>
      <c r="N47" s="51"/>
      <c r="O47" s="112"/>
      <c r="P47" s="93"/>
      <c r="Q47" s="51"/>
      <c r="R47" s="112"/>
      <c r="S47" s="202"/>
      <c r="T47" s="452"/>
      <c r="U47" s="453"/>
      <c r="V47" s="471"/>
      <c r="W47" s="472"/>
      <c r="AA47" s="54" t="str">
        <f>IF(種目情報!A39="","",種目情報!A39)</f>
        <v>一男非50歳代2000m</v>
      </c>
      <c r="AB47" s="55" t="str">
        <f>IF(種目情報!E39="","",種目情報!E39)</f>
        <v>一女非50歳代2000m</v>
      </c>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195" t="s">
        <v>316</v>
      </c>
    </row>
    <row r="48" spans="1:51" hidden="1">
      <c r="A48" s="28">
        <v>38</v>
      </c>
      <c r="B48" s="199"/>
      <c r="C48" s="110"/>
      <c r="D48" s="50"/>
      <c r="E48" s="50"/>
      <c r="F48" s="50"/>
      <c r="G48" s="180"/>
      <c r="H48" s="194"/>
      <c r="I48" s="187"/>
      <c r="J48" s="50"/>
      <c r="K48" s="112"/>
      <c r="L48" s="112"/>
      <c r="M48" s="93"/>
      <c r="N48" s="51"/>
      <c r="O48" s="112"/>
      <c r="P48" s="93"/>
      <c r="Q48" s="51"/>
      <c r="R48" s="112"/>
      <c r="S48" s="202"/>
      <c r="T48" s="452"/>
      <c r="U48" s="453"/>
      <c r="V48" s="471"/>
      <c r="W48" s="472"/>
      <c r="AA48" s="54" t="str">
        <f>IF(種目情報!A40="","",種目情報!A40)</f>
        <v>一男非60歳代2000m</v>
      </c>
      <c r="AB48" s="55" t="str">
        <f>IF(種目情報!E40="","",種目情報!E40)</f>
        <v>一女非60歳代2000m</v>
      </c>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195" t="s">
        <v>317</v>
      </c>
    </row>
    <row r="49" spans="1:51" hidden="1">
      <c r="A49" s="28">
        <v>39</v>
      </c>
      <c r="B49" s="199"/>
      <c r="C49" s="110"/>
      <c r="D49" s="50"/>
      <c r="E49" s="50"/>
      <c r="F49" s="50"/>
      <c r="G49" s="180"/>
      <c r="H49" s="194"/>
      <c r="I49" s="187"/>
      <c r="J49" s="50"/>
      <c r="K49" s="112"/>
      <c r="L49" s="112"/>
      <c r="M49" s="93"/>
      <c r="N49" s="51"/>
      <c r="O49" s="112"/>
      <c r="P49" s="93"/>
      <c r="Q49" s="51"/>
      <c r="R49" s="112"/>
      <c r="S49" s="202"/>
      <c r="T49" s="452"/>
      <c r="U49" s="453"/>
      <c r="V49" s="471"/>
      <c r="W49" s="472"/>
      <c r="AA49" s="54" t="str">
        <f>IF(種目情報!A41="","",種目情報!A41)</f>
        <v>一男非70歳以上2000m</v>
      </c>
      <c r="AB49" s="55" t="str">
        <f>IF(種目情報!E41="","",種目情報!E41)</f>
        <v>一女非70歳以上2000m</v>
      </c>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195" t="s">
        <v>318</v>
      </c>
    </row>
    <row r="50" spans="1:51" hidden="1">
      <c r="A50" s="28">
        <v>40</v>
      </c>
      <c r="B50" s="199"/>
      <c r="C50" s="110"/>
      <c r="D50" s="50"/>
      <c r="E50" s="50"/>
      <c r="F50" s="50"/>
      <c r="G50" s="180"/>
      <c r="H50" s="194"/>
      <c r="I50" s="187"/>
      <c r="J50" s="50"/>
      <c r="K50" s="112"/>
      <c r="L50" s="112"/>
      <c r="M50" s="93"/>
      <c r="N50" s="51"/>
      <c r="O50" s="112"/>
      <c r="P50" s="93"/>
      <c r="Q50" s="51"/>
      <c r="R50" s="112"/>
      <c r="S50" s="202"/>
      <c r="T50" s="452"/>
      <c r="U50" s="453"/>
      <c r="V50" s="471"/>
      <c r="W50" s="472"/>
      <c r="AA50" s="54" t="str">
        <f>IF(種目情報!A42="","",種目情報!A42)</f>
        <v>一男非走幅跳</v>
      </c>
      <c r="AB50" s="55" t="str">
        <f>IF(種目情報!E42="","",種目情報!E42)</f>
        <v>一女非走幅跳</v>
      </c>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195" t="s">
        <v>319</v>
      </c>
    </row>
    <row r="51" spans="1:51" hidden="1">
      <c r="A51" s="28">
        <v>41</v>
      </c>
      <c r="B51" s="199"/>
      <c r="C51" s="110"/>
      <c r="D51" s="50"/>
      <c r="E51" s="50"/>
      <c r="F51" s="50"/>
      <c r="G51" s="180"/>
      <c r="H51" s="194"/>
      <c r="I51" s="187"/>
      <c r="J51" s="50"/>
      <c r="K51" s="112"/>
      <c r="L51" s="112"/>
      <c r="M51" s="93"/>
      <c r="N51" s="51"/>
      <c r="O51" s="112"/>
      <c r="P51" s="93"/>
      <c r="Q51" s="51"/>
      <c r="R51" s="112"/>
      <c r="S51" s="202"/>
      <c r="T51" s="452"/>
      <c r="U51" s="453"/>
      <c r="V51" s="471"/>
      <c r="W51" s="472"/>
      <c r="AA51" s="54" t="str">
        <f>IF(種目情報!A43="","",種目情報!A43)</f>
        <v>一男非砲丸投(7.260kg)</v>
      </c>
      <c r="AB51" s="55" t="str">
        <f>IF(種目情報!E43="","",種目情報!E43)</f>
        <v>一女非砲丸投(4.000kg)</v>
      </c>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195" t="s">
        <v>320</v>
      </c>
    </row>
    <row r="52" spans="1:51" hidden="1">
      <c r="A52" s="28">
        <v>42</v>
      </c>
      <c r="B52" s="199"/>
      <c r="C52" s="110"/>
      <c r="D52" s="50"/>
      <c r="E52" s="50"/>
      <c r="F52" s="50"/>
      <c r="G52" s="180"/>
      <c r="H52" s="194"/>
      <c r="I52" s="187"/>
      <c r="J52" s="50"/>
      <c r="K52" s="112"/>
      <c r="L52" s="112"/>
      <c r="M52" s="93"/>
      <c r="N52" s="51"/>
      <c r="O52" s="112"/>
      <c r="P52" s="93"/>
      <c r="Q52" s="51"/>
      <c r="R52" s="112"/>
      <c r="S52" s="202"/>
      <c r="T52" s="452"/>
      <c r="U52" s="453"/>
      <c r="V52" s="471"/>
      <c r="W52" s="472"/>
      <c r="AA52" s="54" t="str">
        <f>IF(種目情報!A44="","",種目情報!A44)</f>
        <v/>
      </c>
      <c r="AB52" s="55" t="str">
        <f>IF(種目情報!E44="","",種目情報!E44)</f>
        <v/>
      </c>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195" t="s">
        <v>321</v>
      </c>
    </row>
    <row r="53" spans="1:51" hidden="1">
      <c r="A53" s="28">
        <v>43</v>
      </c>
      <c r="B53" s="199"/>
      <c r="C53" s="110"/>
      <c r="D53" s="50"/>
      <c r="E53" s="50"/>
      <c r="F53" s="50"/>
      <c r="G53" s="180"/>
      <c r="H53" s="194"/>
      <c r="I53" s="187"/>
      <c r="J53" s="50"/>
      <c r="K53" s="112"/>
      <c r="L53" s="112"/>
      <c r="M53" s="93"/>
      <c r="N53" s="51"/>
      <c r="O53" s="112"/>
      <c r="P53" s="93"/>
      <c r="Q53" s="51"/>
      <c r="R53" s="112"/>
      <c r="S53" s="202"/>
      <c r="T53" s="452"/>
      <c r="U53" s="453"/>
      <c r="V53" s="471"/>
      <c r="W53" s="472"/>
      <c r="AA53" s="54" t="str">
        <f>IF(種目情報!A45="","",種目情報!A45)</f>
        <v>一男１００ｍ</v>
      </c>
      <c r="AB53" s="55" t="str">
        <f>IF(種目情報!E45="","",種目情報!E45)</f>
        <v>一女１００ｍ</v>
      </c>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195" t="s">
        <v>322</v>
      </c>
    </row>
    <row r="54" spans="1:51" hidden="1">
      <c r="A54" s="28">
        <v>44</v>
      </c>
      <c r="B54" s="199"/>
      <c r="C54" s="110"/>
      <c r="D54" s="50"/>
      <c r="E54" s="50"/>
      <c r="F54" s="50"/>
      <c r="G54" s="180"/>
      <c r="H54" s="194"/>
      <c r="I54" s="187"/>
      <c r="J54" s="50"/>
      <c r="K54" s="112"/>
      <c r="L54" s="112"/>
      <c r="M54" s="93"/>
      <c r="N54" s="51"/>
      <c r="O54" s="112"/>
      <c r="P54" s="93"/>
      <c r="Q54" s="51"/>
      <c r="R54" s="112"/>
      <c r="S54" s="202"/>
      <c r="T54" s="452"/>
      <c r="U54" s="453"/>
      <c r="V54" s="471"/>
      <c r="W54" s="472"/>
      <c r="AA54" s="54" t="str">
        <f>IF(種目情報!A46="","",種目情報!A46)</f>
        <v>一男２０００ｍ</v>
      </c>
      <c r="AB54" s="55" t="str">
        <f>IF(種目情報!E46="","",種目情報!E46)</f>
        <v>一女２０００ｍ</v>
      </c>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195" t="s">
        <v>323</v>
      </c>
    </row>
    <row r="55" spans="1:51" hidden="1">
      <c r="A55" s="28">
        <v>45</v>
      </c>
      <c r="B55" s="199"/>
      <c r="C55" s="110"/>
      <c r="D55" s="50"/>
      <c r="E55" s="50"/>
      <c r="F55" s="50"/>
      <c r="G55" s="180"/>
      <c r="H55" s="194"/>
      <c r="I55" s="187"/>
      <c r="J55" s="50"/>
      <c r="K55" s="112"/>
      <c r="L55" s="112"/>
      <c r="M55" s="93"/>
      <c r="N55" s="51"/>
      <c r="O55" s="112"/>
      <c r="P55" s="93"/>
      <c r="Q55" s="51"/>
      <c r="R55" s="112"/>
      <c r="S55" s="202"/>
      <c r="T55" s="452"/>
      <c r="U55" s="453"/>
      <c r="V55" s="471"/>
      <c r="W55" s="472"/>
      <c r="AA55" s="54" t="str">
        <f>IF(種目情報!A47="","",種目情報!A47)</f>
        <v>一男走幅跳</v>
      </c>
      <c r="AB55" s="55" t="str">
        <f>IF(種目情報!E47="","",種目情報!E47)</f>
        <v>一女走幅跳</v>
      </c>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195" t="s">
        <v>324</v>
      </c>
    </row>
    <row r="56" spans="1:51" hidden="1">
      <c r="A56" s="28">
        <v>46</v>
      </c>
      <c r="B56" s="199"/>
      <c r="C56" s="110"/>
      <c r="D56" s="50"/>
      <c r="E56" s="50"/>
      <c r="F56" s="50"/>
      <c r="G56" s="180"/>
      <c r="H56" s="194"/>
      <c r="I56" s="187"/>
      <c r="J56" s="50"/>
      <c r="K56" s="112"/>
      <c r="L56" s="112"/>
      <c r="M56" s="93"/>
      <c r="N56" s="51"/>
      <c r="O56" s="112"/>
      <c r="P56" s="93"/>
      <c r="Q56" s="51"/>
      <c r="R56" s="112"/>
      <c r="S56" s="202"/>
      <c r="T56" s="452"/>
      <c r="U56" s="453"/>
      <c r="V56" s="471"/>
      <c r="W56" s="472"/>
      <c r="AA56" s="54" t="str">
        <f>IF(種目情報!A48="","",種目情報!A48)</f>
        <v>一男砲丸投(7.260kg)</v>
      </c>
      <c r="AB56" s="55" t="str">
        <f>IF(種目情報!E48="","",種目情報!E48)</f>
        <v>一女砲丸投(4.000kg)</v>
      </c>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195" t="s">
        <v>325</v>
      </c>
    </row>
    <row r="57" spans="1:51" hidden="1">
      <c r="A57" s="28">
        <v>47</v>
      </c>
      <c r="B57" s="199"/>
      <c r="C57" s="110"/>
      <c r="D57" s="50"/>
      <c r="E57" s="50"/>
      <c r="F57" s="50"/>
      <c r="G57" s="180"/>
      <c r="H57" s="194"/>
      <c r="I57" s="187"/>
      <c r="J57" s="50"/>
      <c r="K57" s="112"/>
      <c r="L57" s="112"/>
      <c r="M57" s="93"/>
      <c r="N57" s="51"/>
      <c r="O57" s="112"/>
      <c r="P57" s="93"/>
      <c r="Q57" s="51"/>
      <c r="R57" s="112"/>
      <c r="S57" s="202"/>
      <c r="T57" s="452"/>
      <c r="U57" s="453"/>
      <c r="V57" s="471"/>
      <c r="W57" s="472"/>
      <c r="AA57" s="54" t="str">
        <f>IF(種目情報!A49="","",種目情報!A49)</f>
        <v>中男１００ｍ</v>
      </c>
      <c r="AB57" s="55" t="str">
        <f>IF(種目情報!E49="","",種目情報!E49)</f>
        <v>中女１００ｍ</v>
      </c>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195" t="s">
        <v>326</v>
      </c>
    </row>
    <row r="58" spans="1:51" hidden="1">
      <c r="A58" s="28">
        <v>48</v>
      </c>
      <c r="B58" s="199"/>
      <c r="C58" s="110"/>
      <c r="D58" s="50"/>
      <c r="E58" s="50"/>
      <c r="F58" s="50"/>
      <c r="G58" s="180"/>
      <c r="H58" s="194"/>
      <c r="I58" s="187"/>
      <c r="J58" s="50"/>
      <c r="K58" s="112"/>
      <c r="L58" s="112"/>
      <c r="M58" s="93"/>
      <c r="N58" s="51"/>
      <c r="O58" s="112"/>
      <c r="P58" s="93"/>
      <c r="Q58" s="51"/>
      <c r="R58" s="112"/>
      <c r="S58" s="202"/>
      <c r="T58" s="452"/>
      <c r="U58" s="453"/>
      <c r="V58" s="471"/>
      <c r="W58" s="472"/>
      <c r="AA58" s="54" t="str">
        <f>IF(種目情報!A50="","",種目情報!A50)</f>
        <v>中男４００ｍ</v>
      </c>
      <c r="AB58" s="55" t="str">
        <f>IF(種目情報!E50="","",種目情報!E50)</f>
        <v>中女４００ｍ</v>
      </c>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195" t="s">
        <v>327</v>
      </c>
    </row>
    <row r="59" spans="1:51" hidden="1">
      <c r="A59" s="28">
        <v>49</v>
      </c>
      <c r="B59" s="199"/>
      <c r="C59" s="110"/>
      <c r="D59" s="50"/>
      <c r="E59" s="50"/>
      <c r="F59" s="50"/>
      <c r="G59" s="180"/>
      <c r="H59" s="194"/>
      <c r="I59" s="187"/>
      <c r="J59" s="50"/>
      <c r="K59" s="112"/>
      <c r="L59" s="112"/>
      <c r="M59" s="93"/>
      <c r="N59" s="51"/>
      <c r="O59" s="112"/>
      <c r="P59" s="93"/>
      <c r="Q59" s="51"/>
      <c r="R59" s="112"/>
      <c r="S59" s="202"/>
      <c r="T59" s="452"/>
      <c r="U59" s="453"/>
      <c r="V59" s="471"/>
      <c r="W59" s="472"/>
      <c r="AA59" s="54" t="str">
        <f>IF(種目情報!A51="","",種目情報!A51)</f>
        <v>中男１５００ｍ</v>
      </c>
      <c r="AB59" s="55" t="str">
        <f>IF(種目情報!E51="","",種目情報!E51)</f>
        <v>中女１５００ｍ</v>
      </c>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195" t="s">
        <v>328</v>
      </c>
    </row>
    <row r="60" spans="1:51" hidden="1">
      <c r="A60" s="28">
        <v>50</v>
      </c>
      <c r="B60" s="199"/>
      <c r="C60" s="110"/>
      <c r="D60" s="50"/>
      <c r="E60" s="50"/>
      <c r="F60" s="50"/>
      <c r="G60" s="180"/>
      <c r="H60" s="194"/>
      <c r="I60" s="187"/>
      <c r="J60" s="50"/>
      <c r="K60" s="112"/>
      <c r="L60" s="112"/>
      <c r="M60" s="93"/>
      <c r="N60" s="51"/>
      <c r="O60" s="112"/>
      <c r="P60" s="93"/>
      <c r="Q60" s="51"/>
      <c r="R60" s="112"/>
      <c r="S60" s="202"/>
      <c r="T60" s="452"/>
      <c r="U60" s="453"/>
      <c r="V60" s="471"/>
      <c r="W60" s="472"/>
      <c r="AA60" s="54" t="str">
        <f>IF(種目情報!A52="","",種目情報!A52)</f>
        <v>中男110mH(0.914m)</v>
      </c>
      <c r="AB60" s="55" t="str">
        <f>IF(種目情報!E52="","",種目情報!E52)</f>
        <v>中女100mH(0.762mm)</v>
      </c>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195" t="s">
        <v>329</v>
      </c>
    </row>
    <row r="61" spans="1:51" hidden="1">
      <c r="A61" s="28">
        <v>51</v>
      </c>
      <c r="B61" s="199"/>
      <c r="C61" s="110"/>
      <c r="D61" s="50"/>
      <c r="E61" s="50"/>
      <c r="F61" s="50"/>
      <c r="G61" s="180"/>
      <c r="H61" s="194"/>
      <c r="I61" s="187"/>
      <c r="J61" s="50"/>
      <c r="K61" s="112"/>
      <c r="L61" s="112"/>
      <c r="M61" s="93"/>
      <c r="N61" s="51"/>
      <c r="O61" s="112"/>
      <c r="P61" s="93"/>
      <c r="Q61" s="51"/>
      <c r="R61" s="112"/>
      <c r="S61" s="202"/>
      <c r="T61" s="452"/>
      <c r="U61" s="453"/>
      <c r="V61" s="471"/>
      <c r="W61" s="472"/>
      <c r="AA61" s="54" t="str">
        <f>IF(種目情報!A53="","",種目情報!A53)</f>
        <v>中男走高跳</v>
      </c>
      <c r="AB61" s="55" t="str">
        <f>IF(種目情報!E53="","",種目情報!E53)</f>
        <v>中女走高跳</v>
      </c>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195" t="s">
        <v>330</v>
      </c>
    </row>
    <row r="62" spans="1:51" hidden="1">
      <c r="A62" s="28">
        <v>52</v>
      </c>
      <c r="B62" s="199"/>
      <c r="C62" s="110"/>
      <c r="D62" s="50"/>
      <c r="E62" s="50"/>
      <c r="F62" s="50"/>
      <c r="G62" s="180"/>
      <c r="H62" s="194"/>
      <c r="I62" s="187"/>
      <c r="J62" s="50"/>
      <c r="K62" s="112"/>
      <c r="L62" s="112"/>
      <c r="M62" s="93"/>
      <c r="N62" s="51"/>
      <c r="O62" s="112"/>
      <c r="P62" s="93"/>
      <c r="Q62" s="51"/>
      <c r="R62" s="112"/>
      <c r="S62" s="202"/>
      <c r="T62" s="452"/>
      <c r="U62" s="453"/>
      <c r="V62" s="471"/>
      <c r="W62" s="472"/>
      <c r="AA62" s="54" t="str">
        <f>IF(種目情報!A54="","",種目情報!A54)</f>
        <v>中男走幅跳</v>
      </c>
      <c r="AB62" s="55" t="str">
        <f>IF(種目情報!E54="","",種目情報!E54)</f>
        <v>中女走幅跳</v>
      </c>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195" t="s">
        <v>331</v>
      </c>
    </row>
    <row r="63" spans="1:51" hidden="1">
      <c r="A63" s="28">
        <v>53</v>
      </c>
      <c r="B63" s="199"/>
      <c r="C63" s="110"/>
      <c r="D63" s="50"/>
      <c r="E63" s="50"/>
      <c r="F63" s="50"/>
      <c r="G63" s="180"/>
      <c r="H63" s="194"/>
      <c r="I63" s="187"/>
      <c r="J63" s="50"/>
      <c r="K63" s="112"/>
      <c r="L63" s="112"/>
      <c r="M63" s="93"/>
      <c r="N63" s="51"/>
      <c r="O63" s="112"/>
      <c r="P63" s="93"/>
      <c r="Q63" s="51"/>
      <c r="R63" s="112"/>
      <c r="S63" s="202"/>
      <c r="T63" s="452"/>
      <c r="U63" s="453"/>
      <c r="V63" s="471"/>
      <c r="W63" s="472"/>
      <c r="AA63" s="54" t="str">
        <f>IF(種目情報!A55="","",種目情報!A55)</f>
        <v>中男砲丸投</v>
      </c>
      <c r="AB63" s="55" t="str">
        <f>IF(種目情報!E55="","",種目情報!E55)</f>
        <v>中女砲丸投</v>
      </c>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195" t="s">
        <v>332</v>
      </c>
    </row>
    <row r="64" spans="1:51" hidden="1">
      <c r="A64" s="28">
        <v>54</v>
      </c>
      <c r="B64" s="199"/>
      <c r="C64" s="110"/>
      <c r="D64" s="50"/>
      <c r="E64" s="50"/>
      <c r="F64" s="50"/>
      <c r="G64" s="180"/>
      <c r="H64" s="194"/>
      <c r="I64" s="187"/>
      <c r="J64" s="50"/>
      <c r="K64" s="112"/>
      <c r="L64" s="112"/>
      <c r="M64" s="93"/>
      <c r="N64" s="51"/>
      <c r="O64" s="112"/>
      <c r="P64" s="93"/>
      <c r="Q64" s="51"/>
      <c r="R64" s="112"/>
      <c r="S64" s="202"/>
      <c r="T64" s="452"/>
      <c r="U64" s="453"/>
      <c r="V64" s="471"/>
      <c r="W64" s="472"/>
      <c r="AA64" s="54"/>
      <c r="AB64" s="55"/>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195" t="s">
        <v>333</v>
      </c>
    </row>
    <row r="65" spans="1:51" hidden="1">
      <c r="A65" s="28">
        <v>55</v>
      </c>
      <c r="B65" s="199"/>
      <c r="C65" s="110"/>
      <c r="D65" s="50"/>
      <c r="E65" s="50"/>
      <c r="F65" s="50"/>
      <c r="G65" s="180"/>
      <c r="H65" s="194"/>
      <c r="I65" s="187"/>
      <c r="J65" s="50"/>
      <c r="K65" s="112"/>
      <c r="L65" s="112"/>
      <c r="M65" s="93"/>
      <c r="N65" s="51"/>
      <c r="O65" s="112"/>
      <c r="P65" s="93"/>
      <c r="Q65" s="51"/>
      <c r="R65" s="112"/>
      <c r="S65" s="202"/>
      <c r="T65" s="452"/>
      <c r="U65" s="453"/>
      <c r="V65" s="471"/>
      <c r="W65" s="472"/>
      <c r="AA65" s="54" t="str">
        <f>IF(種目情報!A57="","",種目情報!A57)</f>
        <v/>
      </c>
      <c r="AB65" s="55" t="str">
        <f>IF(種目情報!E57="","",種目情報!E57)</f>
        <v/>
      </c>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195" t="s">
        <v>334</v>
      </c>
    </row>
    <row r="66" spans="1:51" hidden="1">
      <c r="A66" s="28">
        <v>56</v>
      </c>
      <c r="B66" s="199"/>
      <c r="C66" s="110"/>
      <c r="D66" s="50"/>
      <c r="E66" s="50"/>
      <c r="F66" s="50"/>
      <c r="G66" s="180"/>
      <c r="H66" s="194"/>
      <c r="I66" s="187"/>
      <c r="J66" s="50"/>
      <c r="K66" s="112"/>
      <c r="L66" s="112"/>
      <c r="M66" s="93"/>
      <c r="N66" s="51"/>
      <c r="O66" s="112"/>
      <c r="P66" s="93"/>
      <c r="Q66" s="51"/>
      <c r="R66" s="112"/>
      <c r="S66" s="202"/>
      <c r="T66" s="452"/>
      <c r="U66" s="453"/>
      <c r="V66" s="471"/>
      <c r="W66" s="472"/>
      <c r="AA66" s="54" t="str">
        <f>IF(種目情報!A58="","",種目情報!A58)</f>
        <v/>
      </c>
      <c r="AB66" s="55" t="str">
        <f>IF(種目情報!E58="","",種目情報!E58)</f>
        <v/>
      </c>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195" t="s">
        <v>335</v>
      </c>
    </row>
    <row r="67" spans="1:51" hidden="1">
      <c r="A67" s="28">
        <v>57</v>
      </c>
      <c r="B67" s="199"/>
      <c r="C67" s="110"/>
      <c r="D67" s="50"/>
      <c r="E67" s="50"/>
      <c r="F67" s="50"/>
      <c r="G67" s="180"/>
      <c r="H67" s="194"/>
      <c r="I67" s="187"/>
      <c r="J67" s="50"/>
      <c r="K67" s="112"/>
      <c r="L67" s="112"/>
      <c r="M67" s="93"/>
      <c r="N67" s="51"/>
      <c r="O67" s="112"/>
      <c r="P67" s="93"/>
      <c r="Q67" s="51"/>
      <c r="R67" s="112"/>
      <c r="S67" s="202"/>
      <c r="T67" s="452"/>
      <c r="U67" s="453"/>
      <c r="V67" s="471"/>
      <c r="W67" s="472"/>
      <c r="AA67" s="54"/>
      <c r="AB67" s="55"/>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195" t="s">
        <v>336</v>
      </c>
    </row>
    <row r="68" spans="1:51" hidden="1">
      <c r="A68" s="28">
        <v>58</v>
      </c>
      <c r="B68" s="199"/>
      <c r="C68" s="110"/>
      <c r="D68" s="50"/>
      <c r="E68" s="50"/>
      <c r="F68" s="50"/>
      <c r="G68" s="180"/>
      <c r="H68" s="194"/>
      <c r="I68" s="187"/>
      <c r="J68" s="50"/>
      <c r="K68" s="112"/>
      <c r="L68" s="112"/>
      <c r="M68" s="93"/>
      <c r="N68" s="51"/>
      <c r="O68" s="112"/>
      <c r="P68" s="93"/>
      <c r="Q68" s="51"/>
      <c r="R68" s="112"/>
      <c r="S68" s="202"/>
      <c r="T68" s="452"/>
      <c r="U68" s="453"/>
      <c r="V68" s="471"/>
      <c r="W68" s="472"/>
      <c r="AA68" s="54"/>
      <c r="AB68" s="55"/>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195" t="s">
        <v>337</v>
      </c>
    </row>
    <row r="69" spans="1:51" hidden="1">
      <c r="A69" s="28">
        <v>59</v>
      </c>
      <c r="B69" s="199"/>
      <c r="C69" s="110"/>
      <c r="D69" s="50"/>
      <c r="E69" s="50"/>
      <c r="F69" s="50"/>
      <c r="G69" s="180"/>
      <c r="H69" s="194"/>
      <c r="I69" s="187"/>
      <c r="J69" s="50"/>
      <c r="K69" s="112"/>
      <c r="L69" s="112"/>
      <c r="M69" s="93"/>
      <c r="N69" s="51"/>
      <c r="O69" s="112"/>
      <c r="P69" s="93"/>
      <c r="Q69" s="51"/>
      <c r="R69" s="112"/>
      <c r="S69" s="202"/>
      <c r="T69" s="452"/>
      <c r="U69" s="453"/>
      <c r="V69" s="471"/>
      <c r="W69" s="472"/>
      <c r="AA69" s="54"/>
      <c r="AB69" s="55"/>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195" t="s">
        <v>338</v>
      </c>
    </row>
    <row r="70" spans="1:51" hidden="1">
      <c r="A70" s="28">
        <v>60</v>
      </c>
      <c r="B70" s="199"/>
      <c r="C70" s="110"/>
      <c r="D70" s="50"/>
      <c r="E70" s="50"/>
      <c r="F70" s="50"/>
      <c r="G70" s="180"/>
      <c r="H70" s="194"/>
      <c r="I70" s="187"/>
      <c r="J70" s="50"/>
      <c r="K70" s="112"/>
      <c r="L70" s="112"/>
      <c r="M70" s="93"/>
      <c r="N70" s="51"/>
      <c r="O70" s="112"/>
      <c r="P70" s="93"/>
      <c r="Q70" s="51"/>
      <c r="R70" s="112"/>
      <c r="S70" s="202"/>
      <c r="T70" s="452"/>
      <c r="U70" s="453"/>
      <c r="V70" s="471"/>
      <c r="W70" s="472"/>
      <c r="AA70" s="54"/>
      <c r="AB70" s="55"/>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195" t="s">
        <v>339</v>
      </c>
    </row>
    <row r="71" spans="1:51" hidden="1">
      <c r="A71" s="28">
        <v>61</v>
      </c>
      <c r="B71" s="199"/>
      <c r="C71" s="110"/>
      <c r="D71" s="50"/>
      <c r="E71" s="50"/>
      <c r="F71" s="50"/>
      <c r="G71" s="180"/>
      <c r="H71" s="194"/>
      <c r="I71" s="187"/>
      <c r="J71" s="50"/>
      <c r="K71" s="112"/>
      <c r="L71" s="112"/>
      <c r="M71" s="93"/>
      <c r="N71" s="51"/>
      <c r="O71" s="112"/>
      <c r="P71" s="93"/>
      <c r="Q71" s="51"/>
      <c r="R71" s="112"/>
      <c r="S71" s="202"/>
      <c r="T71" s="452"/>
      <c r="U71" s="453"/>
      <c r="V71" s="471"/>
      <c r="W71" s="472"/>
      <c r="AA71" s="54"/>
      <c r="AB71" s="55"/>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195" t="s">
        <v>340</v>
      </c>
    </row>
    <row r="72" spans="1:51" hidden="1">
      <c r="A72" s="28">
        <v>62</v>
      </c>
      <c r="B72" s="199"/>
      <c r="C72" s="110"/>
      <c r="D72" s="50"/>
      <c r="E72" s="50"/>
      <c r="F72" s="50"/>
      <c r="G72" s="180"/>
      <c r="H72" s="194"/>
      <c r="I72" s="187"/>
      <c r="J72" s="50"/>
      <c r="K72" s="112"/>
      <c r="L72" s="112"/>
      <c r="M72" s="93"/>
      <c r="N72" s="51"/>
      <c r="O72" s="112"/>
      <c r="P72" s="93"/>
      <c r="Q72" s="51"/>
      <c r="R72" s="112"/>
      <c r="S72" s="202"/>
      <c r="T72" s="452"/>
      <c r="U72" s="453"/>
      <c r="V72" s="471"/>
      <c r="W72" s="472"/>
      <c r="AA72" s="54"/>
      <c r="AB72" s="55"/>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195" t="s">
        <v>341</v>
      </c>
    </row>
    <row r="73" spans="1:51" hidden="1">
      <c r="A73" s="28">
        <v>63</v>
      </c>
      <c r="B73" s="199"/>
      <c r="C73" s="110"/>
      <c r="D73" s="50"/>
      <c r="E73" s="50"/>
      <c r="F73" s="50"/>
      <c r="G73" s="180"/>
      <c r="H73" s="194"/>
      <c r="I73" s="187"/>
      <c r="J73" s="50"/>
      <c r="K73" s="112"/>
      <c r="L73" s="112"/>
      <c r="M73" s="93"/>
      <c r="N73" s="51"/>
      <c r="O73" s="112"/>
      <c r="P73" s="93"/>
      <c r="Q73" s="51"/>
      <c r="R73" s="112"/>
      <c r="S73" s="202"/>
      <c r="T73" s="452"/>
      <c r="U73" s="453"/>
      <c r="V73" s="471"/>
      <c r="W73" s="472"/>
      <c r="AA73" s="54"/>
      <c r="AB73" s="55"/>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195" t="s">
        <v>342</v>
      </c>
    </row>
    <row r="74" spans="1:51" hidden="1">
      <c r="A74" s="28">
        <v>64</v>
      </c>
      <c r="B74" s="199"/>
      <c r="C74" s="110"/>
      <c r="D74" s="50"/>
      <c r="E74" s="50"/>
      <c r="F74" s="50"/>
      <c r="G74" s="180"/>
      <c r="H74" s="194"/>
      <c r="I74" s="187"/>
      <c r="J74" s="50"/>
      <c r="K74" s="112"/>
      <c r="L74" s="112"/>
      <c r="M74" s="93"/>
      <c r="N74" s="51"/>
      <c r="O74" s="112"/>
      <c r="P74" s="93"/>
      <c r="Q74" s="51"/>
      <c r="R74" s="112"/>
      <c r="S74" s="202"/>
      <c r="T74" s="452"/>
      <c r="U74" s="453"/>
      <c r="V74" s="471"/>
      <c r="W74" s="472"/>
      <c r="AA74" s="54"/>
      <c r="AB74" s="55"/>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195" t="s">
        <v>343</v>
      </c>
    </row>
    <row r="75" spans="1:51" hidden="1">
      <c r="A75" s="28">
        <v>65</v>
      </c>
      <c r="B75" s="199"/>
      <c r="C75" s="110"/>
      <c r="D75" s="50"/>
      <c r="E75" s="50"/>
      <c r="F75" s="50"/>
      <c r="G75" s="180"/>
      <c r="H75" s="194"/>
      <c r="I75" s="187"/>
      <c r="J75" s="50"/>
      <c r="K75" s="112"/>
      <c r="L75" s="112"/>
      <c r="M75" s="93"/>
      <c r="N75" s="51"/>
      <c r="O75" s="112"/>
      <c r="P75" s="93"/>
      <c r="Q75" s="51"/>
      <c r="R75" s="112"/>
      <c r="S75" s="202"/>
      <c r="T75" s="452"/>
      <c r="U75" s="453"/>
      <c r="V75" s="471"/>
      <c r="W75" s="472"/>
      <c r="AA75" s="54"/>
      <c r="AB75" s="55"/>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195" t="s">
        <v>344</v>
      </c>
    </row>
    <row r="76" spans="1:51" hidden="1">
      <c r="A76" s="28">
        <v>66</v>
      </c>
      <c r="B76" s="199"/>
      <c r="C76" s="110"/>
      <c r="D76" s="50"/>
      <c r="E76" s="50"/>
      <c r="F76" s="50"/>
      <c r="G76" s="180"/>
      <c r="H76" s="194"/>
      <c r="I76" s="187"/>
      <c r="J76" s="50"/>
      <c r="K76" s="112"/>
      <c r="L76" s="112"/>
      <c r="M76" s="93"/>
      <c r="N76" s="51"/>
      <c r="O76" s="112"/>
      <c r="P76" s="93"/>
      <c r="Q76" s="51"/>
      <c r="R76" s="112"/>
      <c r="S76" s="202"/>
      <c r="T76" s="452"/>
      <c r="U76" s="453"/>
      <c r="V76" s="471"/>
      <c r="W76" s="472"/>
      <c r="AA76" s="54"/>
      <c r="AB76" s="55"/>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195" t="s">
        <v>345</v>
      </c>
    </row>
    <row r="77" spans="1:51" hidden="1">
      <c r="A77" s="28">
        <v>67</v>
      </c>
      <c r="B77" s="199"/>
      <c r="C77" s="110"/>
      <c r="D77" s="50"/>
      <c r="E77" s="50"/>
      <c r="F77" s="50"/>
      <c r="G77" s="180"/>
      <c r="H77" s="194"/>
      <c r="I77" s="187"/>
      <c r="J77" s="50"/>
      <c r="K77" s="112"/>
      <c r="L77" s="112"/>
      <c r="M77" s="93"/>
      <c r="N77" s="51"/>
      <c r="O77" s="112"/>
      <c r="P77" s="93"/>
      <c r="Q77" s="51"/>
      <c r="R77" s="112"/>
      <c r="S77" s="202"/>
      <c r="T77" s="452"/>
      <c r="U77" s="453"/>
      <c r="V77" s="471"/>
      <c r="W77" s="472"/>
      <c r="AA77" s="54"/>
      <c r="AB77" s="55"/>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195" t="s">
        <v>346</v>
      </c>
    </row>
    <row r="78" spans="1:51" hidden="1">
      <c r="A78" s="28">
        <v>68</v>
      </c>
      <c r="B78" s="199"/>
      <c r="C78" s="110"/>
      <c r="D78" s="50"/>
      <c r="E78" s="50"/>
      <c r="F78" s="50"/>
      <c r="G78" s="180"/>
      <c r="H78" s="194"/>
      <c r="I78" s="187"/>
      <c r="J78" s="50"/>
      <c r="K78" s="112"/>
      <c r="L78" s="112"/>
      <c r="M78" s="93"/>
      <c r="N78" s="51"/>
      <c r="O78" s="112"/>
      <c r="P78" s="93"/>
      <c r="Q78" s="51"/>
      <c r="R78" s="112"/>
      <c r="S78" s="202"/>
      <c r="T78" s="452"/>
      <c r="U78" s="453"/>
      <c r="V78" s="471"/>
      <c r="W78" s="472"/>
      <c r="AA78" s="54"/>
      <c r="AB78" s="55"/>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195" t="s">
        <v>347</v>
      </c>
    </row>
    <row r="79" spans="1:51" hidden="1">
      <c r="A79" s="28">
        <v>69</v>
      </c>
      <c r="B79" s="199"/>
      <c r="C79" s="110"/>
      <c r="D79" s="50"/>
      <c r="E79" s="50"/>
      <c r="F79" s="50"/>
      <c r="G79" s="180"/>
      <c r="H79" s="194"/>
      <c r="I79" s="187"/>
      <c r="J79" s="50"/>
      <c r="K79" s="112"/>
      <c r="L79" s="112"/>
      <c r="M79" s="93"/>
      <c r="N79" s="51"/>
      <c r="O79" s="112"/>
      <c r="P79" s="93"/>
      <c r="Q79" s="51"/>
      <c r="R79" s="112"/>
      <c r="S79" s="202"/>
      <c r="T79" s="452"/>
      <c r="U79" s="453"/>
      <c r="V79" s="471"/>
      <c r="W79" s="472"/>
      <c r="AA79" s="54"/>
      <c r="AB79" s="55"/>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195" t="s">
        <v>348</v>
      </c>
    </row>
    <row r="80" spans="1:51" hidden="1">
      <c r="A80" s="28">
        <v>70</v>
      </c>
      <c r="B80" s="199"/>
      <c r="C80" s="110"/>
      <c r="D80" s="50"/>
      <c r="E80" s="50"/>
      <c r="F80" s="50"/>
      <c r="G80" s="180"/>
      <c r="H80" s="194"/>
      <c r="I80" s="187"/>
      <c r="J80" s="50"/>
      <c r="K80" s="112"/>
      <c r="L80" s="112"/>
      <c r="M80" s="93"/>
      <c r="N80" s="51"/>
      <c r="O80" s="112"/>
      <c r="P80" s="93"/>
      <c r="Q80" s="51"/>
      <c r="R80" s="112"/>
      <c r="S80" s="202"/>
      <c r="T80" s="452"/>
      <c r="U80" s="453"/>
      <c r="V80" s="471"/>
      <c r="W80" s="472"/>
      <c r="AA80" s="54"/>
      <c r="AB80" s="55"/>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195" t="s">
        <v>349</v>
      </c>
    </row>
    <row r="81" spans="1:51" hidden="1">
      <c r="A81" s="28">
        <v>71</v>
      </c>
      <c r="B81" s="199"/>
      <c r="C81" s="110"/>
      <c r="D81" s="50"/>
      <c r="E81" s="50"/>
      <c r="F81" s="50"/>
      <c r="G81" s="180"/>
      <c r="H81" s="194"/>
      <c r="I81" s="187"/>
      <c r="J81" s="50"/>
      <c r="K81" s="112"/>
      <c r="L81" s="112"/>
      <c r="M81" s="93"/>
      <c r="N81" s="51"/>
      <c r="O81" s="112"/>
      <c r="P81" s="93"/>
      <c r="Q81" s="51"/>
      <c r="R81" s="112"/>
      <c r="S81" s="202"/>
      <c r="T81" s="452"/>
      <c r="U81" s="453"/>
      <c r="V81" s="471"/>
      <c r="W81" s="472"/>
      <c r="AA81" s="54"/>
      <c r="AB81" s="55"/>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195" t="s">
        <v>350</v>
      </c>
    </row>
    <row r="82" spans="1:51" hidden="1">
      <c r="A82" s="28">
        <v>72</v>
      </c>
      <c r="B82" s="199"/>
      <c r="C82" s="110"/>
      <c r="D82" s="50"/>
      <c r="E82" s="50"/>
      <c r="F82" s="50"/>
      <c r="G82" s="180"/>
      <c r="H82" s="194"/>
      <c r="I82" s="187"/>
      <c r="J82" s="50"/>
      <c r="K82" s="112"/>
      <c r="L82" s="112"/>
      <c r="M82" s="93"/>
      <c r="N82" s="51"/>
      <c r="O82" s="112"/>
      <c r="P82" s="93"/>
      <c r="Q82" s="51"/>
      <c r="R82" s="112"/>
      <c r="S82" s="202"/>
      <c r="T82" s="452"/>
      <c r="U82" s="453"/>
      <c r="V82" s="471"/>
      <c r="W82" s="472"/>
      <c r="AA82" s="54"/>
      <c r="AB82" s="55"/>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195" t="s">
        <v>351</v>
      </c>
    </row>
    <row r="83" spans="1:51" hidden="1">
      <c r="A83" s="28">
        <v>73</v>
      </c>
      <c r="B83" s="199"/>
      <c r="C83" s="110"/>
      <c r="D83" s="50"/>
      <c r="E83" s="50"/>
      <c r="F83" s="50"/>
      <c r="G83" s="180"/>
      <c r="H83" s="194"/>
      <c r="I83" s="187"/>
      <c r="J83" s="50"/>
      <c r="K83" s="112"/>
      <c r="L83" s="112"/>
      <c r="M83" s="93"/>
      <c r="N83" s="51"/>
      <c r="O83" s="112"/>
      <c r="P83" s="93"/>
      <c r="Q83" s="51"/>
      <c r="R83" s="112"/>
      <c r="S83" s="202"/>
      <c r="T83" s="452"/>
      <c r="U83" s="453"/>
      <c r="V83" s="471"/>
      <c r="W83" s="472"/>
      <c r="AA83" s="54"/>
      <c r="AB83" s="55"/>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195" t="s">
        <v>352</v>
      </c>
    </row>
    <row r="84" spans="1:51" hidden="1">
      <c r="A84" s="28">
        <v>74</v>
      </c>
      <c r="B84" s="199"/>
      <c r="C84" s="110"/>
      <c r="D84" s="50"/>
      <c r="E84" s="50"/>
      <c r="F84" s="50"/>
      <c r="G84" s="180"/>
      <c r="H84" s="194"/>
      <c r="I84" s="187"/>
      <c r="J84" s="50"/>
      <c r="K84" s="112"/>
      <c r="L84" s="112"/>
      <c r="M84" s="93"/>
      <c r="N84" s="51"/>
      <c r="O84" s="112"/>
      <c r="P84" s="93"/>
      <c r="Q84" s="51"/>
      <c r="R84" s="112"/>
      <c r="S84" s="202"/>
      <c r="T84" s="452"/>
      <c r="U84" s="453"/>
      <c r="V84" s="471"/>
      <c r="W84" s="472"/>
      <c r="AA84" s="54"/>
      <c r="AB84" s="55"/>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195" t="s">
        <v>353</v>
      </c>
    </row>
    <row r="85" spans="1:51" hidden="1">
      <c r="A85" s="28">
        <v>75</v>
      </c>
      <c r="B85" s="199"/>
      <c r="C85" s="110"/>
      <c r="D85" s="50"/>
      <c r="E85" s="50"/>
      <c r="F85" s="50"/>
      <c r="G85" s="180"/>
      <c r="H85" s="194"/>
      <c r="I85" s="187"/>
      <c r="J85" s="50"/>
      <c r="K85" s="112"/>
      <c r="L85" s="112"/>
      <c r="M85" s="93"/>
      <c r="N85" s="51"/>
      <c r="O85" s="112"/>
      <c r="P85" s="93"/>
      <c r="Q85" s="51"/>
      <c r="R85" s="112"/>
      <c r="S85" s="202"/>
      <c r="T85" s="452"/>
      <c r="U85" s="453"/>
      <c r="V85" s="471"/>
      <c r="W85" s="472"/>
      <c r="AA85" s="54" t="str">
        <f>IF(種目情報!A78="","",種目情報!A78)</f>
        <v/>
      </c>
      <c r="AB85" s="55" t="str">
        <f>IF(種目情報!E78="","",種目情報!E78)</f>
        <v/>
      </c>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195" t="s">
        <v>354</v>
      </c>
    </row>
    <row r="86" spans="1:51" hidden="1">
      <c r="A86" s="28">
        <v>76</v>
      </c>
      <c r="B86" s="199"/>
      <c r="C86" s="110"/>
      <c r="D86" s="50"/>
      <c r="E86" s="50"/>
      <c r="F86" s="50"/>
      <c r="G86" s="180"/>
      <c r="H86" s="194"/>
      <c r="I86" s="187"/>
      <c r="J86" s="50"/>
      <c r="K86" s="112"/>
      <c r="L86" s="112"/>
      <c r="M86" s="93"/>
      <c r="N86" s="51"/>
      <c r="O86" s="112"/>
      <c r="P86" s="93"/>
      <c r="Q86" s="51"/>
      <c r="R86" s="112"/>
      <c r="S86" s="202"/>
      <c r="T86" s="452"/>
      <c r="U86" s="453"/>
      <c r="V86" s="471"/>
      <c r="W86" s="472"/>
      <c r="AA86" s="54" t="str">
        <f>IF(種目情報!A79="","",種目情報!A79)</f>
        <v/>
      </c>
      <c r="AB86" s="55" t="str">
        <f>IF(種目情報!E79="","",種目情報!E79)</f>
        <v/>
      </c>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195" t="s">
        <v>355</v>
      </c>
    </row>
    <row r="87" spans="1:51" hidden="1">
      <c r="A87" s="28">
        <v>77</v>
      </c>
      <c r="B87" s="199"/>
      <c r="C87" s="110"/>
      <c r="D87" s="50"/>
      <c r="E87" s="50"/>
      <c r="F87" s="50"/>
      <c r="G87" s="180"/>
      <c r="H87" s="194"/>
      <c r="I87" s="187"/>
      <c r="J87" s="50"/>
      <c r="K87" s="112"/>
      <c r="L87" s="112"/>
      <c r="M87" s="93"/>
      <c r="N87" s="51"/>
      <c r="O87" s="112"/>
      <c r="P87" s="93"/>
      <c r="Q87" s="51"/>
      <c r="R87" s="112"/>
      <c r="S87" s="202"/>
      <c r="T87" s="452"/>
      <c r="U87" s="453"/>
      <c r="V87" s="471"/>
      <c r="W87" s="472"/>
      <c r="AA87" s="54"/>
      <c r="AB87" s="55" t="str">
        <f>IF(種目情報!E80="","",種目情報!E80)</f>
        <v/>
      </c>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195" t="s">
        <v>356</v>
      </c>
    </row>
    <row r="88" spans="1:51" hidden="1">
      <c r="A88" s="28">
        <v>78</v>
      </c>
      <c r="B88" s="199"/>
      <c r="C88" s="110"/>
      <c r="D88" s="50"/>
      <c r="E88" s="50"/>
      <c r="F88" s="50"/>
      <c r="G88" s="180"/>
      <c r="H88" s="194"/>
      <c r="I88" s="187"/>
      <c r="J88" s="50"/>
      <c r="K88" s="112"/>
      <c r="L88" s="112"/>
      <c r="M88" s="93"/>
      <c r="N88" s="51"/>
      <c r="O88" s="112"/>
      <c r="P88" s="93"/>
      <c r="Q88" s="51"/>
      <c r="R88" s="112"/>
      <c r="S88" s="202"/>
      <c r="T88" s="452"/>
      <c r="U88" s="453"/>
      <c r="V88" s="471"/>
      <c r="W88" s="472"/>
      <c r="AA88" s="54" t="str">
        <f>IF(種目情報!A81="","",種目情報!A81)</f>
        <v/>
      </c>
      <c r="AB88" s="55" t="str">
        <f>IF(種目情報!E81="","",種目情報!E81)</f>
        <v/>
      </c>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195" t="s">
        <v>357</v>
      </c>
    </row>
    <row r="89" spans="1:51" hidden="1">
      <c r="A89" s="28">
        <v>79</v>
      </c>
      <c r="B89" s="199"/>
      <c r="C89" s="110"/>
      <c r="D89" s="50"/>
      <c r="E89" s="50"/>
      <c r="F89" s="50"/>
      <c r="G89" s="180"/>
      <c r="H89" s="194"/>
      <c r="I89" s="187"/>
      <c r="J89" s="50"/>
      <c r="K89" s="112"/>
      <c r="L89" s="112"/>
      <c r="M89" s="93"/>
      <c r="N89" s="51"/>
      <c r="O89" s="112"/>
      <c r="P89" s="93"/>
      <c r="Q89" s="51"/>
      <c r="R89" s="112"/>
      <c r="S89" s="202"/>
      <c r="T89" s="452"/>
      <c r="U89" s="453"/>
      <c r="V89" s="471"/>
      <c r="W89" s="472"/>
      <c r="AA89" s="54" t="str">
        <f>IF(種目情報!A82="","",種目情報!A82)</f>
        <v/>
      </c>
      <c r="AB89" s="55" t="str">
        <f>IF(種目情報!E82="","",種目情報!E82)</f>
        <v/>
      </c>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195" t="s">
        <v>358</v>
      </c>
    </row>
    <row r="90" spans="1:51" hidden="1">
      <c r="A90" s="28">
        <v>80</v>
      </c>
      <c r="B90" s="199"/>
      <c r="C90" s="110"/>
      <c r="D90" s="50"/>
      <c r="E90" s="50"/>
      <c r="F90" s="50"/>
      <c r="G90" s="180"/>
      <c r="H90" s="194"/>
      <c r="I90" s="187"/>
      <c r="J90" s="50"/>
      <c r="K90" s="112"/>
      <c r="L90" s="112"/>
      <c r="M90" s="93"/>
      <c r="N90" s="51"/>
      <c r="O90" s="112"/>
      <c r="P90" s="93"/>
      <c r="Q90" s="51"/>
      <c r="R90" s="112"/>
      <c r="S90" s="202"/>
      <c r="T90" s="452"/>
      <c r="U90" s="453"/>
      <c r="V90" s="471"/>
      <c r="W90" s="472"/>
      <c r="AA90" s="54" t="str">
        <f>IF(種目情報!A83="","",種目情報!A83)</f>
        <v/>
      </c>
      <c r="AB90" s="55" t="str">
        <f>IF(種目情報!E83="","",種目情報!E83)</f>
        <v/>
      </c>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195" t="s">
        <v>359</v>
      </c>
    </row>
    <row r="91" spans="1:51" hidden="1">
      <c r="A91" s="28">
        <v>81</v>
      </c>
      <c r="B91" s="199"/>
      <c r="C91" s="110"/>
      <c r="D91" s="50"/>
      <c r="E91" s="50"/>
      <c r="F91" s="50"/>
      <c r="G91" s="180"/>
      <c r="H91" s="194"/>
      <c r="I91" s="187"/>
      <c r="J91" s="50"/>
      <c r="K91" s="112"/>
      <c r="L91" s="112"/>
      <c r="M91" s="93"/>
      <c r="N91" s="51"/>
      <c r="O91" s="112"/>
      <c r="P91" s="93"/>
      <c r="Q91" s="51"/>
      <c r="R91" s="112"/>
      <c r="S91" s="202"/>
      <c r="T91" s="452"/>
      <c r="U91" s="453"/>
      <c r="V91" s="471"/>
      <c r="W91" s="472"/>
      <c r="AA91" s="54" t="str">
        <f>IF(種目情報!A84="","",種目情報!A84)</f>
        <v/>
      </c>
      <c r="AB91" s="55" t="str">
        <f>IF(種目情報!E84="","",種目情報!E84)</f>
        <v/>
      </c>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195" t="s">
        <v>360</v>
      </c>
    </row>
    <row r="92" spans="1:51" hidden="1">
      <c r="A92" s="28">
        <v>82</v>
      </c>
      <c r="B92" s="199"/>
      <c r="C92" s="110"/>
      <c r="D92" s="50"/>
      <c r="E92" s="50"/>
      <c r="F92" s="50"/>
      <c r="G92" s="180"/>
      <c r="H92" s="194"/>
      <c r="I92" s="187"/>
      <c r="J92" s="50"/>
      <c r="K92" s="112"/>
      <c r="L92" s="112"/>
      <c r="M92" s="93"/>
      <c r="N92" s="51"/>
      <c r="O92" s="112"/>
      <c r="P92" s="93"/>
      <c r="Q92" s="51"/>
      <c r="R92" s="112"/>
      <c r="S92" s="202"/>
      <c r="T92" s="452"/>
      <c r="U92" s="453"/>
      <c r="V92" s="471"/>
      <c r="W92" s="472"/>
      <c r="AA92" s="54" t="str">
        <f>IF(種目情報!A85="","",種目情報!A85)</f>
        <v/>
      </c>
      <c r="AB92" s="55" t="str">
        <f>IF(種目情報!E85="","",種目情報!E85)</f>
        <v/>
      </c>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195" t="s">
        <v>361</v>
      </c>
    </row>
    <row r="93" spans="1:51" hidden="1">
      <c r="A93" s="28">
        <v>83</v>
      </c>
      <c r="B93" s="199"/>
      <c r="C93" s="110"/>
      <c r="D93" s="50"/>
      <c r="E93" s="50"/>
      <c r="F93" s="50"/>
      <c r="G93" s="180"/>
      <c r="H93" s="194"/>
      <c r="I93" s="187"/>
      <c r="J93" s="50"/>
      <c r="K93" s="112"/>
      <c r="L93" s="112"/>
      <c r="M93" s="93"/>
      <c r="N93" s="51"/>
      <c r="O93" s="112"/>
      <c r="P93" s="93"/>
      <c r="Q93" s="51"/>
      <c r="R93" s="112"/>
      <c r="S93" s="202"/>
      <c r="T93" s="452"/>
      <c r="U93" s="453"/>
      <c r="V93" s="471"/>
      <c r="W93" s="472"/>
      <c r="AA93" s="54" t="str">
        <f>IF(種目情報!A86="","",種目情報!A86)</f>
        <v/>
      </c>
      <c r="AB93" s="55" t="str">
        <f>IF(種目情報!E86="","",種目情報!E86)</f>
        <v/>
      </c>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195" t="s">
        <v>362</v>
      </c>
    </row>
    <row r="94" spans="1:51" hidden="1">
      <c r="A94" s="28">
        <v>84</v>
      </c>
      <c r="B94" s="199"/>
      <c r="C94" s="110"/>
      <c r="D94" s="50"/>
      <c r="E94" s="50"/>
      <c r="F94" s="50"/>
      <c r="G94" s="180"/>
      <c r="H94" s="194"/>
      <c r="I94" s="187"/>
      <c r="J94" s="50"/>
      <c r="K94" s="112"/>
      <c r="L94" s="112"/>
      <c r="M94" s="93"/>
      <c r="N94" s="51"/>
      <c r="O94" s="112"/>
      <c r="P94" s="93"/>
      <c r="Q94" s="51"/>
      <c r="R94" s="112"/>
      <c r="S94" s="202"/>
      <c r="T94" s="452"/>
      <c r="U94" s="453"/>
      <c r="V94" s="471"/>
      <c r="W94" s="472"/>
      <c r="AA94" s="54"/>
      <c r="AB94" s="55"/>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195" t="s">
        <v>363</v>
      </c>
    </row>
    <row r="95" spans="1:51" hidden="1">
      <c r="A95" s="28">
        <v>85</v>
      </c>
      <c r="B95" s="199"/>
      <c r="C95" s="110"/>
      <c r="D95" s="50"/>
      <c r="E95" s="50"/>
      <c r="F95" s="50"/>
      <c r="G95" s="180"/>
      <c r="H95" s="194"/>
      <c r="I95" s="187"/>
      <c r="J95" s="50"/>
      <c r="K95" s="112"/>
      <c r="L95" s="112"/>
      <c r="M95" s="93"/>
      <c r="N95" s="51"/>
      <c r="O95" s="112"/>
      <c r="P95" s="93"/>
      <c r="Q95" s="51"/>
      <c r="R95" s="112"/>
      <c r="S95" s="202"/>
      <c r="T95" s="452"/>
      <c r="U95" s="453"/>
      <c r="V95" s="471"/>
      <c r="W95" s="472"/>
      <c r="AA95" s="54"/>
      <c r="AB95" s="55"/>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195" t="s">
        <v>364</v>
      </c>
    </row>
    <row r="96" spans="1:51" hidden="1">
      <c r="A96" s="28">
        <v>86</v>
      </c>
      <c r="B96" s="199"/>
      <c r="C96" s="110"/>
      <c r="D96" s="50"/>
      <c r="E96" s="50"/>
      <c r="F96" s="50"/>
      <c r="G96" s="180"/>
      <c r="H96" s="194"/>
      <c r="I96" s="187"/>
      <c r="J96" s="50"/>
      <c r="K96" s="112"/>
      <c r="L96" s="112"/>
      <c r="M96" s="93"/>
      <c r="N96" s="51"/>
      <c r="O96" s="112"/>
      <c r="P96" s="93"/>
      <c r="Q96" s="51"/>
      <c r="R96" s="112"/>
      <c r="S96" s="202"/>
      <c r="T96" s="452"/>
      <c r="U96" s="453"/>
      <c r="V96" s="471"/>
      <c r="W96" s="472"/>
      <c r="AA96" s="54"/>
      <c r="AB96" s="55"/>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195" t="s">
        <v>365</v>
      </c>
    </row>
    <row r="97" spans="1:51" hidden="1">
      <c r="A97" s="28">
        <v>87</v>
      </c>
      <c r="B97" s="199"/>
      <c r="C97" s="110"/>
      <c r="D97" s="50"/>
      <c r="E97" s="50"/>
      <c r="F97" s="50"/>
      <c r="G97" s="180"/>
      <c r="H97" s="194"/>
      <c r="I97" s="187"/>
      <c r="J97" s="50"/>
      <c r="K97" s="112"/>
      <c r="L97" s="112"/>
      <c r="M97" s="93"/>
      <c r="N97" s="51"/>
      <c r="O97" s="112"/>
      <c r="P97" s="93"/>
      <c r="Q97" s="51"/>
      <c r="R97" s="112"/>
      <c r="S97" s="202"/>
      <c r="T97" s="452"/>
      <c r="U97" s="453"/>
      <c r="V97" s="471"/>
      <c r="W97" s="472"/>
      <c r="AA97" s="54"/>
      <c r="AB97" s="55"/>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195" t="s">
        <v>366</v>
      </c>
    </row>
    <row r="98" spans="1:51" hidden="1">
      <c r="A98" s="28">
        <v>88</v>
      </c>
      <c r="B98" s="199"/>
      <c r="C98" s="110"/>
      <c r="D98" s="50"/>
      <c r="E98" s="50"/>
      <c r="F98" s="50"/>
      <c r="G98" s="180"/>
      <c r="H98" s="194"/>
      <c r="I98" s="187"/>
      <c r="J98" s="50"/>
      <c r="K98" s="112"/>
      <c r="L98" s="112"/>
      <c r="M98" s="93"/>
      <c r="N98" s="51"/>
      <c r="O98" s="112"/>
      <c r="P98" s="93"/>
      <c r="Q98" s="51"/>
      <c r="R98" s="112"/>
      <c r="S98" s="202"/>
      <c r="T98" s="452"/>
      <c r="U98" s="453"/>
      <c r="V98" s="471"/>
      <c r="W98" s="472"/>
      <c r="AA98" s="54"/>
      <c r="AB98" s="55"/>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195" t="s">
        <v>367</v>
      </c>
    </row>
    <row r="99" spans="1:51" hidden="1">
      <c r="A99" s="28">
        <v>89</v>
      </c>
      <c r="B99" s="199"/>
      <c r="C99" s="110"/>
      <c r="D99" s="50"/>
      <c r="E99" s="50"/>
      <c r="F99" s="50"/>
      <c r="G99" s="180"/>
      <c r="H99" s="194"/>
      <c r="I99" s="187"/>
      <c r="J99" s="50"/>
      <c r="K99" s="112"/>
      <c r="L99" s="112"/>
      <c r="M99" s="93"/>
      <c r="N99" s="51"/>
      <c r="O99" s="112"/>
      <c r="P99" s="93"/>
      <c r="Q99" s="51"/>
      <c r="R99" s="112"/>
      <c r="S99" s="202"/>
      <c r="T99" s="452"/>
      <c r="U99" s="453"/>
      <c r="V99" s="471"/>
      <c r="W99" s="472"/>
      <c r="AA99" s="54"/>
      <c r="AB99" s="55"/>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195" t="s">
        <v>368</v>
      </c>
    </row>
    <row r="100" spans="1:51" ht="14.25" hidden="1" thickBot="1">
      <c r="A100" s="116">
        <v>90</v>
      </c>
      <c r="B100" s="200"/>
      <c r="C100" s="117"/>
      <c r="D100" s="118"/>
      <c r="E100" s="118"/>
      <c r="F100" s="118"/>
      <c r="G100" s="181"/>
      <c r="H100" s="194"/>
      <c r="I100" s="188"/>
      <c r="J100" s="189"/>
      <c r="K100" s="120"/>
      <c r="L100" s="120"/>
      <c r="M100" s="121"/>
      <c r="N100" s="119"/>
      <c r="O100" s="120"/>
      <c r="P100" s="121"/>
      <c r="Q100" s="119"/>
      <c r="R100" s="120"/>
      <c r="S100" s="203"/>
      <c r="T100" s="467"/>
      <c r="U100" s="468"/>
      <c r="V100" s="473"/>
      <c r="W100" s="474"/>
      <c r="X100" s="5"/>
      <c r="Y100" s="5"/>
      <c r="Z100" s="5"/>
      <c r="AA100" s="54"/>
      <c r="AB100" s="55"/>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195" t="s">
        <v>369</v>
      </c>
    </row>
    <row r="101" spans="1:51" hidden="1">
      <c r="A101" s="115"/>
      <c r="B101" s="115"/>
      <c r="C101" s="115"/>
      <c r="D101" s="115"/>
      <c r="E101" s="115"/>
      <c r="F101" s="115"/>
      <c r="G101" s="122" t="s">
        <v>111</v>
      </c>
      <c r="H101" s="122"/>
      <c r="I101" s="123">
        <f>SUM(L101:R101)</f>
        <v>0</v>
      </c>
      <c r="J101" s="115"/>
      <c r="K101" s="115"/>
      <c r="L101" s="115">
        <f>COUNTA(L11:L100)</f>
        <v>0</v>
      </c>
      <c r="M101" s="115"/>
      <c r="N101" s="115"/>
      <c r="O101" s="115">
        <f>COUNTA(O11:O100)</f>
        <v>0</v>
      </c>
      <c r="P101" s="115"/>
      <c r="Q101" s="115"/>
      <c r="R101" s="115">
        <f>COUNTA(R11:R100)</f>
        <v>0</v>
      </c>
      <c r="S101" s="115"/>
      <c r="T101" s="115"/>
      <c r="U101" s="115"/>
      <c r="V101" s="115"/>
      <c r="W101" s="115"/>
      <c r="X101" s="115"/>
      <c r="Y101" s="115"/>
      <c r="Z101" s="115"/>
      <c r="AA101" s="124"/>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Y101" s="195" t="s">
        <v>370</v>
      </c>
    </row>
    <row r="102" spans="1:51" hidden="1">
      <c r="G102" s="13" t="s">
        <v>115</v>
      </c>
      <c r="H102" s="13"/>
      <c r="I102" s="57">
        <f>' '!F14+' '!L14+' '!R14+' '!X14</f>
        <v>0</v>
      </c>
      <c r="AY102" s="195" t="s">
        <v>371</v>
      </c>
    </row>
    <row r="103" spans="1:51" hidden="1">
      <c r="G103" s="13" t="s">
        <v>2</v>
      </c>
      <c r="H103" s="13"/>
      <c r="I103" s="57">
        <f>COUNTIF(I11:I100,"男")</f>
        <v>0</v>
      </c>
      <c r="AY103" s="195" t="s">
        <v>372</v>
      </c>
    </row>
    <row r="104" spans="1:51" hidden="1">
      <c r="G104" s="1" t="s">
        <v>48</v>
      </c>
      <c r="I104" s="1">
        <f>COUNTIF(I11:I100,"女")</f>
        <v>0</v>
      </c>
      <c r="AY104" s="195" t="s">
        <v>373</v>
      </c>
    </row>
    <row r="105" spans="1:51" hidden="1">
      <c r="G105" s="1" t="s">
        <v>123</v>
      </c>
      <c r="I105" s="1">
        <f>SUM(I103:I104)</f>
        <v>0</v>
      </c>
      <c r="AY105" s="195" t="s">
        <v>374</v>
      </c>
    </row>
    <row r="106" spans="1:51">
      <c r="AY106" s="195" t="s">
        <v>375</v>
      </c>
    </row>
    <row r="107" spans="1:51">
      <c r="AY107" s="195" t="s">
        <v>376</v>
      </c>
    </row>
    <row r="108" spans="1:51">
      <c r="AY108" s="195" t="s">
        <v>377</v>
      </c>
    </row>
    <row r="109" spans="1:51">
      <c r="AY109" s="195" t="s">
        <v>378</v>
      </c>
    </row>
    <row r="110" spans="1:51">
      <c r="AY110" s="195" t="s">
        <v>379</v>
      </c>
    </row>
    <row r="111" spans="1:51">
      <c r="AY111" s="195" t="s">
        <v>380</v>
      </c>
    </row>
    <row r="112" spans="1:51">
      <c r="AY112" s="195" t="s">
        <v>381</v>
      </c>
    </row>
    <row r="113" spans="51:51">
      <c r="AY113" s="195" t="s">
        <v>382</v>
      </c>
    </row>
    <row r="114" spans="51:51">
      <c r="AY114" s="195" t="s">
        <v>383</v>
      </c>
    </row>
    <row r="115" spans="51:51">
      <c r="AY115" s="195" t="s">
        <v>384</v>
      </c>
    </row>
    <row r="116" spans="51:51">
      <c r="AY116" s="195" t="s">
        <v>385</v>
      </c>
    </row>
    <row r="117" spans="51:51">
      <c r="AY117" s="195" t="s">
        <v>386</v>
      </c>
    </row>
    <row r="118" spans="51:51">
      <c r="AY118" s="195" t="s">
        <v>387</v>
      </c>
    </row>
    <row r="119" spans="51:51">
      <c r="AY119" s="195" t="s">
        <v>388</v>
      </c>
    </row>
    <row r="120" spans="51:51">
      <c r="AY120" s="195" t="s">
        <v>389</v>
      </c>
    </row>
    <row r="121" spans="51:51">
      <c r="AY121" s="195" t="s">
        <v>390</v>
      </c>
    </row>
    <row r="122" spans="51:51">
      <c r="AY122" s="195" t="s">
        <v>391</v>
      </c>
    </row>
    <row r="123" spans="51:51">
      <c r="AY123" s="195" t="s">
        <v>392</v>
      </c>
    </row>
    <row r="124" spans="51:51">
      <c r="AY124" s="195" t="s">
        <v>393</v>
      </c>
    </row>
    <row r="125" spans="51:51">
      <c r="AY125" s="195" t="s">
        <v>394</v>
      </c>
    </row>
    <row r="126" spans="51:51">
      <c r="AY126" s="195" t="s">
        <v>395</v>
      </c>
    </row>
    <row r="127" spans="51:51">
      <c r="AY127" s="195" t="s">
        <v>396</v>
      </c>
    </row>
    <row r="128" spans="51:51">
      <c r="AY128" s="195" t="s">
        <v>397</v>
      </c>
    </row>
    <row r="129" spans="51:51">
      <c r="AY129" s="195" t="s">
        <v>398</v>
      </c>
    </row>
    <row r="130" spans="51:51">
      <c r="AY130" s="195" t="s">
        <v>399</v>
      </c>
    </row>
    <row r="131" spans="51:51">
      <c r="AY131" s="195" t="s">
        <v>400</v>
      </c>
    </row>
    <row r="132" spans="51:51">
      <c r="AY132" s="195" t="s">
        <v>401</v>
      </c>
    </row>
    <row r="133" spans="51:51">
      <c r="AY133" s="195" t="s">
        <v>402</v>
      </c>
    </row>
    <row r="134" spans="51:51">
      <c r="AY134" s="195" t="s">
        <v>403</v>
      </c>
    </row>
    <row r="135" spans="51:51">
      <c r="AY135" s="195" t="s">
        <v>404</v>
      </c>
    </row>
    <row r="136" spans="51:51">
      <c r="AY136" s="195" t="s">
        <v>405</v>
      </c>
    </row>
    <row r="137" spans="51:51">
      <c r="AY137" s="195" t="s">
        <v>406</v>
      </c>
    </row>
    <row r="138" spans="51:51">
      <c r="AY138" s="195" t="s">
        <v>407</v>
      </c>
    </row>
    <row r="139" spans="51:51">
      <c r="AY139" s="195" t="s">
        <v>408</v>
      </c>
    </row>
    <row r="140" spans="51:51">
      <c r="AY140" s="195" t="s">
        <v>409</v>
      </c>
    </row>
    <row r="141" spans="51:51">
      <c r="AY141" s="195" t="s">
        <v>410</v>
      </c>
    </row>
    <row r="142" spans="51:51">
      <c r="AY142" s="195" t="s">
        <v>411</v>
      </c>
    </row>
    <row r="143" spans="51:51">
      <c r="AY143" s="195" t="s">
        <v>412</v>
      </c>
    </row>
    <row r="144" spans="51:51">
      <c r="AY144" s="195" t="s">
        <v>413</v>
      </c>
    </row>
    <row r="145" spans="51:51">
      <c r="AY145" s="195" t="s">
        <v>414</v>
      </c>
    </row>
    <row r="146" spans="51:51">
      <c r="AY146" s="195" t="s">
        <v>415</v>
      </c>
    </row>
    <row r="147" spans="51:51">
      <c r="AY147" s="195" t="s">
        <v>416</v>
      </c>
    </row>
    <row r="148" spans="51:51">
      <c r="AY148" s="195" t="s">
        <v>417</v>
      </c>
    </row>
    <row r="149" spans="51:51">
      <c r="AY149" s="195" t="s">
        <v>418</v>
      </c>
    </row>
    <row r="150" spans="51:51">
      <c r="AY150" s="195" t="s">
        <v>419</v>
      </c>
    </row>
    <row r="151" spans="51:51">
      <c r="AY151" s="195" t="s">
        <v>420</v>
      </c>
    </row>
    <row r="152" spans="51:51">
      <c r="AY152" s="195" t="s">
        <v>421</v>
      </c>
    </row>
    <row r="153" spans="51:51">
      <c r="AY153" s="195" t="s">
        <v>422</v>
      </c>
    </row>
    <row r="154" spans="51:51">
      <c r="AY154" s="195" t="s">
        <v>423</v>
      </c>
    </row>
    <row r="155" spans="51:51">
      <c r="AY155" s="195" t="s">
        <v>424</v>
      </c>
    </row>
    <row r="156" spans="51:51">
      <c r="AY156" s="195" t="s">
        <v>425</v>
      </c>
    </row>
    <row r="157" spans="51:51">
      <c r="AY157" s="195" t="s">
        <v>426</v>
      </c>
    </row>
    <row r="158" spans="51:51">
      <c r="AY158" s="195" t="s">
        <v>427</v>
      </c>
    </row>
    <row r="159" spans="51:51">
      <c r="AY159" s="195" t="s">
        <v>428</v>
      </c>
    </row>
    <row r="160" spans="51:51">
      <c r="AY160" s="195" t="s">
        <v>429</v>
      </c>
    </row>
    <row r="161" spans="51:51">
      <c r="AY161" s="195" t="s">
        <v>430</v>
      </c>
    </row>
    <row r="162" spans="51:51">
      <c r="AY162" s="195" t="s">
        <v>431</v>
      </c>
    </row>
    <row r="163" spans="51:51">
      <c r="AY163" s="195" t="s">
        <v>432</v>
      </c>
    </row>
    <row r="164" spans="51:51">
      <c r="AY164" s="195" t="s">
        <v>433</v>
      </c>
    </row>
    <row r="165" spans="51:51">
      <c r="AY165" s="195" t="s">
        <v>434</v>
      </c>
    </row>
    <row r="166" spans="51:51">
      <c r="AY166" s="195" t="s">
        <v>435</v>
      </c>
    </row>
    <row r="167" spans="51:51">
      <c r="AY167" s="195" t="s">
        <v>436</v>
      </c>
    </row>
    <row r="168" spans="51:51">
      <c r="AY168" s="195" t="s">
        <v>437</v>
      </c>
    </row>
    <row r="169" spans="51:51">
      <c r="AY169" s="195" t="s">
        <v>438</v>
      </c>
    </row>
    <row r="170" spans="51:51">
      <c r="AY170" s="195" t="s">
        <v>439</v>
      </c>
    </row>
    <row r="171" spans="51:51">
      <c r="AY171" s="195" t="s">
        <v>440</v>
      </c>
    </row>
    <row r="172" spans="51:51">
      <c r="AY172" s="195" t="s">
        <v>441</v>
      </c>
    </row>
    <row r="173" spans="51:51">
      <c r="AY173" s="195" t="s">
        <v>442</v>
      </c>
    </row>
    <row r="174" spans="51:51">
      <c r="AY174" s="195" t="s">
        <v>443</v>
      </c>
    </row>
    <row r="175" spans="51:51">
      <c r="AY175" s="195" t="s">
        <v>444</v>
      </c>
    </row>
    <row r="176" spans="51:51">
      <c r="AY176" s="195" t="s">
        <v>445</v>
      </c>
    </row>
    <row r="177" spans="51:51">
      <c r="AY177" s="195" t="s">
        <v>446</v>
      </c>
    </row>
    <row r="178" spans="51:51">
      <c r="AY178" s="195" t="s">
        <v>447</v>
      </c>
    </row>
    <row r="179" spans="51:51">
      <c r="AY179" s="195" t="s">
        <v>448</v>
      </c>
    </row>
    <row r="180" spans="51:51">
      <c r="AY180" s="195" t="s">
        <v>449</v>
      </c>
    </row>
    <row r="181" spans="51:51">
      <c r="AY181" s="195" t="s">
        <v>450</v>
      </c>
    </row>
    <row r="182" spans="51:51">
      <c r="AY182" s="195" t="s">
        <v>451</v>
      </c>
    </row>
    <row r="183" spans="51:51">
      <c r="AY183" s="195" t="s">
        <v>452</v>
      </c>
    </row>
    <row r="184" spans="51:51">
      <c r="AY184" s="195" t="s">
        <v>453</v>
      </c>
    </row>
    <row r="185" spans="51:51">
      <c r="AY185" s="195" t="s">
        <v>454</v>
      </c>
    </row>
    <row r="186" spans="51:51">
      <c r="AY186" s="195" t="s">
        <v>455</v>
      </c>
    </row>
    <row r="187" spans="51:51">
      <c r="AY187" s="195" t="s">
        <v>456</v>
      </c>
    </row>
    <row r="188" spans="51:51">
      <c r="AY188" s="195" t="s">
        <v>457</v>
      </c>
    </row>
    <row r="189" spans="51:51">
      <c r="AY189" s="195" t="s">
        <v>458</v>
      </c>
    </row>
    <row r="190" spans="51:51">
      <c r="AY190" s="195" t="s">
        <v>459</v>
      </c>
    </row>
    <row r="191" spans="51:51">
      <c r="AY191" s="195" t="s">
        <v>460</v>
      </c>
    </row>
    <row r="192" spans="51:51">
      <c r="AY192" s="195" t="s">
        <v>461</v>
      </c>
    </row>
    <row r="193" spans="51:51">
      <c r="AY193" s="195" t="s">
        <v>462</v>
      </c>
    </row>
    <row r="194" spans="51:51">
      <c r="AY194" s="195" t="s">
        <v>463</v>
      </c>
    </row>
    <row r="195" spans="51:51">
      <c r="AY195" s="195" t="s">
        <v>464</v>
      </c>
    </row>
    <row r="196" spans="51:51">
      <c r="AY196" s="195" t="s">
        <v>465</v>
      </c>
    </row>
    <row r="197" spans="51:51">
      <c r="AY197" s="195" t="s">
        <v>466</v>
      </c>
    </row>
    <row r="198" spans="51:51">
      <c r="AY198" s="195" t="s">
        <v>467</v>
      </c>
    </row>
    <row r="199" spans="51:51">
      <c r="AY199" s="195" t="s">
        <v>468</v>
      </c>
    </row>
    <row r="200" spans="51:51">
      <c r="AY200" s="195" t="s">
        <v>469</v>
      </c>
    </row>
    <row r="201" spans="51:51">
      <c r="AY201" s="195" t="s">
        <v>470</v>
      </c>
    </row>
    <row r="202" spans="51:51">
      <c r="AY202" s="195" t="s">
        <v>471</v>
      </c>
    </row>
    <row r="203" spans="51:51">
      <c r="AY203" s="195" t="s">
        <v>472</v>
      </c>
    </row>
    <row r="204" spans="51:51">
      <c r="AY204" s="195" t="s">
        <v>473</v>
      </c>
    </row>
    <row r="205" spans="51:51">
      <c r="AY205" s="195" t="s">
        <v>474</v>
      </c>
    </row>
    <row r="206" spans="51:51">
      <c r="AY206" s="195" t="s">
        <v>475</v>
      </c>
    </row>
    <row r="207" spans="51:51">
      <c r="AY207" s="195" t="s">
        <v>476</v>
      </c>
    </row>
    <row r="208" spans="51:51">
      <c r="AY208" s="195" t="s">
        <v>477</v>
      </c>
    </row>
    <row r="209" spans="51:51">
      <c r="AY209" s="195" t="s">
        <v>478</v>
      </c>
    </row>
    <row r="210" spans="51:51">
      <c r="AY210" s="195" t="s">
        <v>479</v>
      </c>
    </row>
    <row r="211" spans="51:51">
      <c r="AY211" s="195" t="s">
        <v>480</v>
      </c>
    </row>
    <row r="212" spans="51:51">
      <c r="AY212" s="195" t="s">
        <v>481</v>
      </c>
    </row>
    <row r="213" spans="51:51">
      <c r="AY213" s="195" t="s">
        <v>482</v>
      </c>
    </row>
    <row r="214" spans="51:51">
      <c r="AY214" s="195" t="s">
        <v>483</v>
      </c>
    </row>
    <row r="215" spans="51:51">
      <c r="AY215" s="195" t="s">
        <v>484</v>
      </c>
    </row>
    <row r="216" spans="51:51">
      <c r="AY216" s="195" t="s">
        <v>485</v>
      </c>
    </row>
    <row r="217" spans="51:51">
      <c r="AY217" s="195" t="s">
        <v>486</v>
      </c>
    </row>
    <row r="218" spans="51:51">
      <c r="AY218" s="195" t="s">
        <v>487</v>
      </c>
    </row>
    <row r="219" spans="51:51">
      <c r="AY219" s="195" t="s">
        <v>488</v>
      </c>
    </row>
    <row r="220" spans="51:51">
      <c r="AY220" s="195" t="s">
        <v>489</v>
      </c>
    </row>
    <row r="221" spans="51:51">
      <c r="AY221" s="195" t="s">
        <v>490</v>
      </c>
    </row>
    <row r="222" spans="51:51">
      <c r="AY222" s="195" t="s">
        <v>491</v>
      </c>
    </row>
    <row r="223" spans="51:51">
      <c r="AY223" s="195" t="s">
        <v>492</v>
      </c>
    </row>
    <row r="224" spans="51:51">
      <c r="AY224" s="195" t="s">
        <v>493</v>
      </c>
    </row>
    <row r="225" spans="51:51">
      <c r="AY225" s="195" t="s">
        <v>494</v>
      </c>
    </row>
    <row r="226" spans="51:51">
      <c r="AY226" s="195" t="s">
        <v>495</v>
      </c>
    </row>
    <row r="227" spans="51:51">
      <c r="AY227" s="195" t="s">
        <v>496</v>
      </c>
    </row>
    <row r="228" spans="51:51">
      <c r="AY228" s="195" t="s">
        <v>497</v>
      </c>
    </row>
    <row r="229" spans="51:51">
      <c r="AY229" s="195" t="s">
        <v>498</v>
      </c>
    </row>
    <row r="230" spans="51:51">
      <c r="AY230" s="195" t="s">
        <v>499</v>
      </c>
    </row>
    <row r="231" spans="51:51">
      <c r="AY231" s="195" t="s">
        <v>500</v>
      </c>
    </row>
    <row r="232" spans="51:51">
      <c r="AY232" s="195" t="s">
        <v>501</v>
      </c>
    </row>
    <row r="233" spans="51:51">
      <c r="AY233" s="195" t="s">
        <v>502</v>
      </c>
    </row>
    <row r="234" spans="51:51">
      <c r="AY234" s="195" t="s">
        <v>503</v>
      </c>
    </row>
    <row r="235" spans="51:51">
      <c r="AY235" s="195" t="s">
        <v>504</v>
      </c>
    </row>
    <row r="236" spans="51:51">
      <c r="AY236" s="195" t="s">
        <v>505</v>
      </c>
    </row>
    <row r="237" spans="51:51">
      <c r="AY237" s="195" t="s">
        <v>506</v>
      </c>
    </row>
    <row r="238" spans="51:51">
      <c r="AY238" s="195" t="s">
        <v>507</v>
      </c>
    </row>
  </sheetData>
  <sheetProtection sheet="1" objects="1" scenarios="1" selectLockedCells="1"/>
  <mergeCells count="189">
    <mergeCell ref="V96:W96"/>
    <mergeCell ref="V97:W97"/>
    <mergeCell ref="V98:W98"/>
    <mergeCell ref="V99:W99"/>
    <mergeCell ref="V100:W100"/>
    <mergeCell ref="V91:W91"/>
    <mergeCell ref="V92:W92"/>
    <mergeCell ref="V93:W93"/>
    <mergeCell ref="V94:W94"/>
    <mergeCell ref="V95:W95"/>
    <mergeCell ref="V86:W86"/>
    <mergeCell ref="V87:W87"/>
    <mergeCell ref="V88:W88"/>
    <mergeCell ref="V89:W89"/>
    <mergeCell ref="V90:W90"/>
    <mergeCell ref="V81:W81"/>
    <mergeCell ref="V82:W82"/>
    <mergeCell ref="V83:W83"/>
    <mergeCell ref="V84:W84"/>
    <mergeCell ref="V85:W85"/>
    <mergeCell ref="V76:W76"/>
    <mergeCell ref="V77:W77"/>
    <mergeCell ref="V78:W78"/>
    <mergeCell ref="V79:W79"/>
    <mergeCell ref="V80:W80"/>
    <mergeCell ref="V71:W71"/>
    <mergeCell ref="V72:W72"/>
    <mergeCell ref="V73:W73"/>
    <mergeCell ref="V74:W74"/>
    <mergeCell ref="V75:W75"/>
    <mergeCell ref="V66:W66"/>
    <mergeCell ref="V67:W67"/>
    <mergeCell ref="V68:W68"/>
    <mergeCell ref="V69:W69"/>
    <mergeCell ref="V70:W70"/>
    <mergeCell ref="V61:W61"/>
    <mergeCell ref="V62:W62"/>
    <mergeCell ref="V63:W63"/>
    <mergeCell ref="V64:W64"/>
    <mergeCell ref="V65:W65"/>
    <mergeCell ref="V56:W56"/>
    <mergeCell ref="V57:W57"/>
    <mergeCell ref="V58:W58"/>
    <mergeCell ref="V59:W59"/>
    <mergeCell ref="V60:W60"/>
    <mergeCell ref="V51:W51"/>
    <mergeCell ref="V52:W52"/>
    <mergeCell ref="V53:W53"/>
    <mergeCell ref="V54:W54"/>
    <mergeCell ref="V55:W55"/>
    <mergeCell ref="V46:W46"/>
    <mergeCell ref="V47:W47"/>
    <mergeCell ref="V48:W48"/>
    <mergeCell ref="V49:W49"/>
    <mergeCell ref="V50:W50"/>
    <mergeCell ref="V41:W41"/>
    <mergeCell ref="V42:W42"/>
    <mergeCell ref="V43:W43"/>
    <mergeCell ref="V44:W44"/>
    <mergeCell ref="V45:W45"/>
    <mergeCell ref="V36:W36"/>
    <mergeCell ref="V37:W37"/>
    <mergeCell ref="V38:W38"/>
    <mergeCell ref="V39:W39"/>
    <mergeCell ref="V40:W40"/>
    <mergeCell ref="V31:W31"/>
    <mergeCell ref="V32:W32"/>
    <mergeCell ref="V33:W33"/>
    <mergeCell ref="V34:W34"/>
    <mergeCell ref="V35:W35"/>
    <mergeCell ref="V27:W27"/>
    <mergeCell ref="V28:W28"/>
    <mergeCell ref="V29:W29"/>
    <mergeCell ref="V30:W30"/>
    <mergeCell ref="V21:W21"/>
    <mergeCell ref="V22:W22"/>
    <mergeCell ref="V23:W23"/>
    <mergeCell ref="V24:W24"/>
    <mergeCell ref="V25:W25"/>
    <mergeCell ref="T98:U98"/>
    <mergeCell ref="T99:U99"/>
    <mergeCell ref="T100:U100"/>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T91:U91"/>
    <mergeCell ref="T92:U92"/>
    <mergeCell ref="T83:U83"/>
    <mergeCell ref="T84:U84"/>
    <mergeCell ref="T85:U85"/>
    <mergeCell ref="T86:U86"/>
    <mergeCell ref="T87:U87"/>
    <mergeCell ref="T78:U78"/>
    <mergeCell ref="T79:U79"/>
    <mergeCell ref="T80:U80"/>
    <mergeCell ref="T81:U81"/>
    <mergeCell ref="T82:U82"/>
    <mergeCell ref="T73:U73"/>
    <mergeCell ref="T74:U74"/>
    <mergeCell ref="T75:U75"/>
    <mergeCell ref="T76:U76"/>
    <mergeCell ref="T77:U77"/>
    <mergeCell ref="T68:U68"/>
    <mergeCell ref="T69:U69"/>
    <mergeCell ref="T70:U70"/>
    <mergeCell ref="T71:U71"/>
    <mergeCell ref="T72:U72"/>
    <mergeCell ref="T63:U63"/>
    <mergeCell ref="T64:U64"/>
    <mergeCell ref="T65:U65"/>
    <mergeCell ref="T66:U66"/>
    <mergeCell ref="T67:U67"/>
    <mergeCell ref="T58:U58"/>
    <mergeCell ref="T59:U59"/>
    <mergeCell ref="T60:U60"/>
    <mergeCell ref="T61:U61"/>
    <mergeCell ref="T62:U62"/>
    <mergeCell ref="T53:U53"/>
    <mergeCell ref="T54:U54"/>
    <mergeCell ref="T55:U55"/>
    <mergeCell ref="T56:U56"/>
    <mergeCell ref="T57:U57"/>
    <mergeCell ref="T48:U48"/>
    <mergeCell ref="T49:U49"/>
    <mergeCell ref="T50:U50"/>
    <mergeCell ref="T51:U51"/>
    <mergeCell ref="T52:U52"/>
    <mergeCell ref="T43:U43"/>
    <mergeCell ref="T44:U44"/>
    <mergeCell ref="T45:U45"/>
    <mergeCell ref="T46:U46"/>
    <mergeCell ref="T47:U47"/>
    <mergeCell ref="T38:U38"/>
    <mergeCell ref="T39:U39"/>
    <mergeCell ref="T40:U40"/>
    <mergeCell ref="T41:U41"/>
    <mergeCell ref="T42:U42"/>
    <mergeCell ref="T33:U33"/>
    <mergeCell ref="T34:U34"/>
    <mergeCell ref="T35:U35"/>
    <mergeCell ref="T36:U36"/>
    <mergeCell ref="T37:U37"/>
    <mergeCell ref="T28:U28"/>
    <mergeCell ref="T29:U29"/>
    <mergeCell ref="T30:U30"/>
    <mergeCell ref="T31:U31"/>
    <mergeCell ref="T32:U32"/>
    <mergeCell ref="T23:U23"/>
    <mergeCell ref="T24:U24"/>
    <mergeCell ref="T25:U25"/>
    <mergeCell ref="T26:U26"/>
    <mergeCell ref="T27:U27"/>
    <mergeCell ref="T18:U18"/>
    <mergeCell ref="T19:U19"/>
    <mergeCell ref="T20:U20"/>
    <mergeCell ref="T21:U21"/>
    <mergeCell ref="T22:U22"/>
    <mergeCell ref="S5:W5"/>
    <mergeCell ref="M2:R2"/>
    <mergeCell ref="U6:W6"/>
    <mergeCell ref="F9:G9"/>
    <mergeCell ref="T13:U13"/>
    <mergeCell ref="T14:U14"/>
    <mergeCell ref="T15:U15"/>
    <mergeCell ref="T16:U16"/>
    <mergeCell ref="T17:U17"/>
    <mergeCell ref="T9:U9"/>
    <mergeCell ref="T10:U10"/>
    <mergeCell ref="T11:U11"/>
    <mergeCell ref="T12:U12"/>
    <mergeCell ref="U2:W4"/>
  </mergeCells>
  <phoneticPr fontId="9"/>
  <dataValidations count="17">
    <dataValidation imeMode="off" allowBlank="1" showInputMessage="1" showErrorMessage="1" sqref="P11:P100 U7:U8 M11:M100 S11:S100 W7:W8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1:F100 E10:H10"/>
    <dataValidation type="whole" imeMode="off" allowBlank="1" showInputMessage="1" showErrorMessage="1" sqref="C11:C100">
      <formula1>0</formula1>
      <formula2>9999</formula2>
    </dataValidation>
    <dataValidation type="list" imeMode="off" allowBlank="1" showInputMessage="1" showErrorMessage="1" sqref="T11:U100 V11:W20">
      <formula1>"○"</formula1>
    </dataValidation>
    <dataValidation type="list" allowBlank="1" showInputMessage="1" showErrorMessage="1" sqref="T7:T8 V7:V8">
      <formula1>"OP"</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imeMode="off" allowBlank="1" showInputMessage="1" showErrorMessage="1" sqref="H11:H100">
      <formula1>$AY$1:$AY$238</formula1>
    </dataValidation>
    <dataValidation type="list" allowBlank="1" showInputMessage="1" showErrorMessage="1" sqref="R12:R100">
      <formula1>IF(I12="","",IF(I12="男",$AA$65:$AA$91,$AB$49:$AB$64))</formula1>
    </dataValidation>
    <dataValidation type="list" allowBlank="1" showInputMessage="1" showErrorMessage="1" sqref="O11:O100">
      <formula1>IF(I11="","",IF(I11="男",$AA$11:$AA$43,$AB$11:$AB$40))</formula1>
    </dataValidation>
    <dataValidation type="list" allowBlank="1" showInputMessage="1" showErrorMessage="1" sqref="L12:L100">
      <formula1>IF(I12="","",IF(I12="男",$AA$34:$AA$64,$AB$30:$AB$48))</formula1>
    </dataValidation>
    <dataValidation type="list" allowBlank="1" showInputMessage="1" showErrorMessage="1" sqref="R11">
      <formula1>IF(I11="","",IF(I11="男",$AA$67:$AA$93,$AB$51:$AB$66))</formula1>
    </dataValidation>
    <dataValidation type="list" allowBlank="1" showInputMessage="1" showErrorMessage="1" sqref="L11">
      <formula1>IF(I11="","",IF(I11="男",$AA$52:$AA$64,$AB$52:$AB$64))</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4"/>
  <sheetViews>
    <sheetView workbookViewId="0">
      <selection activeCell="R8" sqref="R8:R13"/>
    </sheetView>
  </sheetViews>
  <sheetFormatPr defaultColWidth="9" defaultRowHeight="13.5"/>
  <cols>
    <col min="1" max="1" width="1.875" style="32" customWidth="1"/>
    <col min="2" max="2" width="4.5" style="32" customWidth="1"/>
    <col min="3" max="3" width="9.625" style="32" customWidth="1"/>
    <col min="4" max="4" width="12.25" style="32" bestFit="1" customWidth="1"/>
    <col min="5" max="5" width="9.5" style="32" customWidth="1"/>
    <col min="6" max="6" width="8.5" style="32" bestFit="1" customWidth="1"/>
    <col min="7" max="7" width="5" style="33" customWidth="1"/>
    <col min="8" max="8" width="4.5" style="32" customWidth="1"/>
    <col min="9" max="9" width="6.5" style="32" customWidth="1"/>
    <col min="10" max="10" width="12.25" style="32" customWidth="1"/>
    <col min="11" max="11" width="9.5" style="32" customWidth="1"/>
    <col min="12" max="12" width="8.5" style="32" bestFit="1" customWidth="1"/>
    <col min="13" max="13" width="5" style="35" customWidth="1"/>
    <col min="14" max="14" width="4.5" style="32" customWidth="1"/>
    <col min="15" max="15" width="6.5" style="32" bestFit="1" customWidth="1"/>
    <col min="16" max="16" width="12.25" style="32" customWidth="1"/>
    <col min="17" max="17" width="9.5" style="32" customWidth="1"/>
    <col min="18" max="18" width="8.5" style="32" bestFit="1" customWidth="1"/>
    <col min="19" max="19" width="5" style="35" customWidth="1"/>
    <col min="20" max="20" width="4.5" style="32" customWidth="1"/>
    <col min="21" max="21" width="6.5" style="32" bestFit="1" customWidth="1"/>
    <col min="22" max="22" width="12.25" style="32" customWidth="1"/>
    <col min="23" max="23" width="9.5" style="32" customWidth="1"/>
    <col min="24" max="24" width="8.5" style="32" bestFit="1" customWidth="1"/>
    <col min="25" max="26" width="9" style="32"/>
    <col min="27" max="27" width="9" style="32" customWidth="1"/>
    <col min="28" max="16384" width="9" style="32"/>
  </cols>
  <sheetData>
    <row r="1" spans="1:24" ht="18" thickBot="1">
      <c r="A1" s="31" t="s">
        <v>125</v>
      </c>
      <c r="H1" s="34"/>
      <c r="I1" s="52" t="s">
        <v>63</v>
      </c>
      <c r="J1" s="475" t="str">
        <f>IF(①団体情報入力!C6="","",①団体情報入力!C6)</f>
        <v>愛知陸協</v>
      </c>
      <c r="K1" s="476"/>
      <c r="L1" s="477"/>
      <c r="M1" s="30"/>
      <c r="O1" s="52" t="s">
        <v>96</v>
      </c>
      <c r="P1" s="475" t="str">
        <f>IF(①団体情報入力!C7="","",①団体情報入力!C7)</f>
        <v>アイチリッキョウ</v>
      </c>
      <c r="Q1" s="476"/>
      <c r="R1" s="477"/>
      <c r="T1" s="34"/>
      <c r="W1" s="68"/>
    </row>
    <row r="2" spans="1:24">
      <c r="B2" s="264"/>
      <c r="C2" s="264"/>
      <c r="D2" s="264"/>
      <c r="E2" s="264"/>
      <c r="F2" s="264"/>
      <c r="G2" s="265"/>
      <c r="H2" s="266"/>
      <c r="I2" s="264"/>
      <c r="J2" s="264"/>
      <c r="K2" s="264"/>
      <c r="L2" s="264"/>
      <c r="M2" s="267"/>
      <c r="N2" s="266"/>
      <c r="O2" s="264"/>
      <c r="P2" s="264"/>
      <c r="Q2" s="264"/>
      <c r="R2" s="264"/>
      <c r="S2" s="267"/>
      <c r="T2" s="266"/>
      <c r="U2" s="264"/>
      <c r="V2" s="264"/>
      <c r="W2" s="264"/>
      <c r="X2" s="264"/>
    </row>
    <row r="3" spans="1:24" s="69" customFormat="1">
      <c r="A3" s="70"/>
      <c r="B3" s="268"/>
      <c r="C3" s="269" t="s">
        <v>107</v>
      </c>
      <c r="D3" s="270"/>
      <c r="E3" s="270"/>
      <c r="F3" s="270"/>
      <c r="G3" s="270"/>
      <c r="H3" s="270"/>
      <c r="I3" s="270"/>
      <c r="J3" s="270"/>
      <c r="K3" s="270"/>
      <c r="L3" s="270"/>
      <c r="M3" s="270"/>
      <c r="N3" s="270"/>
      <c r="O3" s="270"/>
      <c r="P3" s="264"/>
      <c r="Q3" s="264"/>
      <c r="R3" s="264"/>
      <c r="S3" s="264"/>
      <c r="T3" s="264"/>
      <c r="U3" s="264"/>
      <c r="V3" s="264"/>
      <c r="W3" s="264"/>
      <c r="X3" s="271"/>
    </row>
    <row r="4" spans="1:24" s="69" customFormat="1">
      <c r="A4" s="70"/>
      <c r="B4" s="268"/>
      <c r="C4" s="269" t="s">
        <v>108</v>
      </c>
      <c r="D4" s="270"/>
      <c r="E4" s="270"/>
      <c r="F4" s="270"/>
      <c r="G4" s="270"/>
      <c r="H4" s="270"/>
      <c r="I4" s="270"/>
      <c r="J4" s="270"/>
      <c r="K4" s="270"/>
      <c r="L4" s="270"/>
      <c r="M4" s="270"/>
      <c r="N4" s="270"/>
      <c r="O4" s="270"/>
      <c r="P4" s="264"/>
      <c r="Q4" s="264"/>
      <c r="R4" s="264"/>
      <c r="S4" s="264"/>
      <c r="T4" s="264"/>
      <c r="U4" s="264"/>
      <c r="V4" s="264"/>
      <c r="W4" s="264"/>
      <c r="X4" s="271"/>
    </row>
    <row r="5" spans="1:24">
      <c r="B5" s="264"/>
      <c r="C5" s="269" t="s">
        <v>129</v>
      </c>
      <c r="D5" s="270"/>
      <c r="E5" s="270"/>
      <c r="F5" s="270"/>
      <c r="G5" s="270"/>
      <c r="H5" s="270"/>
      <c r="I5" s="270"/>
      <c r="J5" s="270"/>
      <c r="K5" s="270"/>
      <c r="L5" s="270"/>
      <c r="M5" s="270"/>
      <c r="N5" s="270"/>
      <c r="O5" s="270"/>
      <c r="P5" s="270"/>
      <c r="Q5" s="270"/>
      <c r="R5" s="270"/>
      <c r="S5" s="272"/>
      <c r="T5" s="273"/>
      <c r="U5" s="270"/>
      <c r="V5" s="270"/>
      <c r="W5" s="264"/>
      <c r="X5" s="264"/>
    </row>
    <row r="6" spans="1:24" s="71" customFormat="1">
      <c r="A6" s="72"/>
      <c r="B6" s="479" t="s">
        <v>88</v>
      </c>
      <c r="C6" s="479"/>
      <c r="D6" s="479"/>
      <c r="E6" s="479"/>
      <c r="F6" s="479"/>
      <c r="G6" s="274"/>
      <c r="H6" s="481" t="s">
        <v>89</v>
      </c>
      <c r="I6" s="482"/>
      <c r="J6" s="482"/>
      <c r="K6" s="482"/>
      <c r="L6" s="483"/>
      <c r="M6" s="275"/>
      <c r="N6" s="480" t="s">
        <v>90</v>
      </c>
      <c r="O6" s="480"/>
      <c r="P6" s="480"/>
      <c r="Q6" s="480"/>
      <c r="R6" s="480"/>
      <c r="S6" s="275"/>
      <c r="T6" s="480" t="s">
        <v>91</v>
      </c>
      <c r="U6" s="480"/>
      <c r="V6" s="480"/>
      <c r="W6" s="480"/>
      <c r="X6" s="480"/>
    </row>
    <row r="7" spans="1:24">
      <c r="B7" s="276" t="s">
        <v>78</v>
      </c>
      <c r="C7" s="276" t="s">
        <v>0</v>
      </c>
      <c r="D7" s="276" t="s">
        <v>45</v>
      </c>
      <c r="E7" s="276" t="s">
        <v>100</v>
      </c>
      <c r="F7" s="276" t="s">
        <v>39</v>
      </c>
      <c r="G7" s="265"/>
      <c r="H7" s="277" t="s">
        <v>78</v>
      </c>
      <c r="I7" s="277" t="s">
        <v>0</v>
      </c>
      <c r="J7" s="276" t="s">
        <v>45</v>
      </c>
      <c r="K7" s="276" t="s">
        <v>100</v>
      </c>
      <c r="L7" s="276" t="s">
        <v>39</v>
      </c>
      <c r="M7" s="267"/>
      <c r="N7" s="277" t="s">
        <v>78</v>
      </c>
      <c r="O7" s="277" t="s">
        <v>0</v>
      </c>
      <c r="P7" s="276" t="s">
        <v>45</v>
      </c>
      <c r="Q7" s="276" t="s">
        <v>100</v>
      </c>
      <c r="R7" s="276" t="s">
        <v>39</v>
      </c>
      <c r="S7" s="267"/>
      <c r="T7" s="277" t="s">
        <v>78</v>
      </c>
      <c r="U7" s="277" t="s">
        <v>0</v>
      </c>
      <c r="V7" s="276" t="s">
        <v>45</v>
      </c>
      <c r="W7" s="276" t="s">
        <v>100</v>
      </c>
      <c r="X7" s="276" t="s">
        <v>39</v>
      </c>
    </row>
    <row r="8" spans="1:24">
      <c r="B8" s="278">
        <v>1</v>
      </c>
      <c r="C8" s="278" t="str">
        <f>IF(②選手情報入力!$AQ$10&lt;1,"",VLOOKUP(B8,②選手情報入力!$AP$11:$AQ$100,2,FALSE))</f>
        <v/>
      </c>
      <c r="D8" s="279" t="str">
        <f>IF(C8="","",VLOOKUP(C8,②選手情報入力!$AD$11:$AE$100,2,FALSE))</f>
        <v/>
      </c>
      <c r="E8" s="279" t="str">
        <f>IF(C8="","",VLOOKUP(C8,②選手情報入力!$AD$11:$AJ$100,6,FALSE))</f>
        <v/>
      </c>
      <c r="F8" s="478" t="str">
        <f>IF(②選手情報入力!U7="","",②選手情報入力!U7)</f>
        <v/>
      </c>
      <c r="G8" s="265"/>
      <c r="H8" s="278">
        <v>1</v>
      </c>
      <c r="I8" s="278" t="str">
        <f>IF(②選手情報入力!$AS$10&lt;1,"",VLOOKUP(H8,②選手情報入力!$AR$11:$AS$100,2,FALSE))</f>
        <v/>
      </c>
      <c r="J8" s="279" t="str">
        <f>IF(I8="","",VLOOKUP(I8,②選手情報入力!$AD$11:$AE$100,2,FALSE))</f>
        <v/>
      </c>
      <c r="K8" s="279" t="str">
        <f>IF(I8="","",VLOOKUP(I8,②選手情報入力!$AD$11:$AJ$100,6,FALSE))</f>
        <v/>
      </c>
      <c r="L8" s="484" t="str">
        <f>IF(②選手情報入力!W7="","",②選手情報入力!W7)</f>
        <v/>
      </c>
      <c r="M8" s="267"/>
      <c r="N8" s="278">
        <v>1</v>
      </c>
      <c r="O8" s="278" t="str">
        <f>IF(②選手情報入力!$AU$10&lt;1,"",VLOOKUP(N8,②選手情報入力!$AT$11:$AU$100,2,FALSE))</f>
        <v/>
      </c>
      <c r="P8" s="279" t="str">
        <f>IF(O8="","",VLOOKUP(O8,②選手情報入力!$AJ$11:$AK$100,2,FALSE))</f>
        <v/>
      </c>
      <c r="Q8" s="279" t="str">
        <f>IF(O8="","",VLOOKUP(O8,②選手情報入力!$AJ$11:$AQ$100,6,FALSE))</f>
        <v/>
      </c>
      <c r="R8" s="478" t="str">
        <f>IF(②選手情報入力!U8="","",②選手情報入力!U8)</f>
        <v/>
      </c>
      <c r="S8" s="267"/>
      <c r="T8" s="278">
        <v>1</v>
      </c>
      <c r="U8" s="278" t="str">
        <f>IF(②選手情報入力!$AW$10&lt;1,"",VLOOKUP(T8,②選手情報入力!$AV$11:$AW$100,2,FALSE))</f>
        <v/>
      </c>
      <c r="V8" s="279" t="str">
        <f>IF(U8="","",VLOOKUP(U8,②選手情報入力!$AJ$11:$AK$100,2,FALSE))</f>
        <v/>
      </c>
      <c r="W8" s="279" t="str">
        <f>IF(U8="","",VLOOKUP(U8,②選手情報入力!$AJ$11:$AQ$100,6,FALSE))</f>
        <v/>
      </c>
      <c r="X8" s="478" t="str">
        <f>IF(②選手情報入力!W8="","",②選手情報入力!W8)</f>
        <v/>
      </c>
    </row>
    <row r="9" spans="1:24">
      <c r="B9" s="280">
        <v>2</v>
      </c>
      <c r="C9" s="278" t="str">
        <f>IF(②選手情報入力!$AQ$10&lt;2,"",VLOOKUP(B9,②選手情報入力!$AP$11:$AQ$100,2,FALSE))</f>
        <v/>
      </c>
      <c r="D9" s="279" t="str">
        <f>IF(C9="","",VLOOKUP(C9,②選手情報入力!$AD$11:$AE$100,2,FALSE))</f>
        <v/>
      </c>
      <c r="E9" s="281" t="str">
        <f>IF(C9="","",VLOOKUP(C9,②選手情報入力!$AD$11:$AJ$100,6,FALSE))</f>
        <v/>
      </c>
      <c r="F9" s="478"/>
      <c r="G9" s="265"/>
      <c r="H9" s="280">
        <v>2</v>
      </c>
      <c r="I9" s="280" t="str">
        <f>IF(②選手情報入力!$AS$10&lt;2,"",VLOOKUP(H9,②選手情報入力!$AR$11:$AS$100,2,FALSE))</f>
        <v/>
      </c>
      <c r="J9" s="281" t="str">
        <f>IF(I9="","",VLOOKUP(I9,②選手情報入力!$AD$11:$AE$100,2,FALSE))</f>
        <v/>
      </c>
      <c r="K9" s="281" t="str">
        <f>IF(I9="","",VLOOKUP(I9,②選手情報入力!$AD$11:$AJ$100,6,FALSE))</f>
        <v/>
      </c>
      <c r="L9" s="485"/>
      <c r="M9" s="267"/>
      <c r="N9" s="280">
        <v>2</v>
      </c>
      <c r="O9" s="280" t="str">
        <f>IF(②選手情報入力!$AU$10&lt;2,"",VLOOKUP(N9,②選手情報入力!$AT$11:$AU$100,2,FALSE))</f>
        <v/>
      </c>
      <c r="P9" s="281" t="str">
        <f>IF(O9="","",VLOOKUP(O9,②選手情報入力!$AJ$11:$AK$100,2,FALSE))</f>
        <v/>
      </c>
      <c r="Q9" s="281" t="str">
        <f>IF(O9="","",VLOOKUP(O9,②選手情報入力!$AJ$11:$AQ$100,6,FALSE))</f>
        <v/>
      </c>
      <c r="R9" s="478"/>
      <c r="S9" s="267"/>
      <c r="T9" s="280">
        <v>2</v>
      </c>
      <c r="U9" s="280" t="str">
        <f>IF(②選手情報入力!$AW$10&lt;2,"",VLOOKUP(T9,②選手情報入力!$AV$11:$AW$100,2,FALSE))</f>
        <v/>
      </c>
      <c r="V9" s="281" t="str">
        <f>IF(U9="","",VLOOKUP(U9,②選手情報入力!$AJ$11:$AK$100,2,FALSE))</f>
        <v/>
      </c>
      <c r="W9" s="281" t="str">
        <f>IF(U9="","",VLOOKUP(U9,②選手情報入力!$AJ$11:$AQ$100,6,FALSE))</f>
        <v/>
      </c>
      <c r="X9" s="478"/>
    </row>
    <row r="10" spans="1:24">
      <c r="B10" s="280">
        <v>3</v>
      </c>
      <c r="C10" s="278" t="str">
        <f>IF(②選手情報入力!$AQ$10&lt;3,"",VLOOKUP(B10,②選手情報入力!$AP$11:$AQ$100,2,FALSE))</f>
        <v/>
      </c>
      <c r="D10" s="279" t="str">
        <f>IF(C10="","",VLOOKUP(C10,②選手情報入力!$AD$11:$AE$100,2,FALSE))</f>
        <v/>
      </c>
      <c r="E10" s="281" t="str">
        <f>IF(C10="","",VLOOKUP(C10,②選手情報入力!$AD$11:$AJ$100,6,FALSE))</f>
        <v/>
      </c>
      <c r="F10" s="478"/>
      <c r="G10" s="265"/>
      <c r="H10" s="280">
        <v>3</v>
      </c>
      <c r="I10" s="280" t="str">
        <f>IF(②選手情報入力!$AS$10&lt;3,"",VLOOKUP(H10,②選手情報入力!$AR$11:$AS$100,2,FALSE))</f>
        <v/>
      </c>
      <c r="J10" s="281" t="str">
        <f>IF(I10="","",VLOOKUP(I10,②選手情報入力!$AD$11:$AE$100,2,FALSE))</f>
        <v/>
      </c>
      <c r="K10" s="281" t="str">
        <f>IF(I10="","",VLOOKUP(I10,②選手情報入力!$AD$11:$AJ$100,6,FALSE))</f>
        <v/>
      </c>
      <c r="L10" s="485"/>
      <c r="M10" s="267"/>
      <c r="N10" s="280">
        <v>3</v>
      </c>
      <c r="O10" s="280" t="str">
        <f>IF(②選手情報入力!$AU$10&lt;3,"",VLOOKUP(N10,②選手情報入力!$AT$11:$AU$100,2,FALSE))</f>
        <v/>
      </c>
      <c r="P10" s="281" t="str">
        <f>IF(O10="","",VLOOKUP(O10,②選手情報入力!$AJ$11:$AK$100,2,FALSE))</f>
        <v/>
      </c>
      <c r="Q10" s="281" t="str">
        <f>IF(O10="","",VLOOKUP(O10,②選手情報入力!$AJ$11:$AQ$100,6,FALSE))</f>
        <v/>
      </c>
      <c r="R10" s="478"/>
      <c r="S10" s="267"/>
      <c r="T10" s="280">
        <v>3</v>
      </c>
      <c r="U10" s="280" t="str">
        <f>IF(②選手情報入力!$AW$10&lt;3,"",VLOOKUP(T10,②選手情報入力!$AV$11:$AW$100,2,FALSE))</f>
        <v/>
      </c>
      <c r="V10" s="281" t="str">
        <f>IF(U10="","",VLOOKUP(U10,②選手情報入力!$AJ$11:$AK$100,2,FALSE))</f>
        <v/>
      </c>
      <c r="W10" s="281" t="str">
        <f>IF(U10="","",VLOOKUP(U10,②選手情報入力!$AJ$11:$AQ$100,6,FALSE))</f>
        <v/>
      </c>
      <c r="X10" s="478"/>
    </row>
    <row r="11" spans="1:24">
      <c r="B11" s="280">
        <v>4</v>
      </c>
      <c r="C11" s="278" t="str">
        <f>IF(②選手情報入力!$AQ$10&lt;4,"",VLOOKUP(B11,②選手情報入力!$AP$11:$AQ$100,2,FALSE))</f>
        <v/>
      </c>
      <c r="D11" s="279" t="str">
        <f>IF(C11="","",VLOOKUP(C11,②選手情報入力!$AD$11:$AE$100,2,FALSE))</f>
        <v/>
      </c>
      <c r="E11" s="281" t="str">
        <f>IF(C11="","",VLOOKUP(C11,②選手情報入力!$AD$11:$AJ$100,6,FALSE))</f>
        <v/>
      </c>
      <c r="F11" s="478"/>
      <c r="G11" s="265"/>
      <c r="H11" s="280">
        <v>4</v>
      </c>
      <c r="I11" s="280" t="str">
        <f>IF(②選手情報入力!$AS$10&lt;4,"",VLOOKUP(H11,②選手情報入力!$AR$11:$AS$100,2,FALSE))</f>
        <v/>
      </c>
      <c r="J11" s="281" t="str">
        <f>IF(I11="","",VLOOKUP(I11,②選手情報入力!$AD$11:$AE$100,2,FALSE))</f>
        <v/>
      </c>
      <c r="K11" s="281" t="str">
        <f>IF(I11="","",VLOOKUP(I11,②選手情報入力!$AD$11:$AJ$100,6,FALSE))</f>
        <v/>
      </c>
      <c r="L11" s="485"/>
      <c r="M11" s="267"/>
      <c r="N11" s="280">
        <v>4</v>
      </c>
      <c r="O11" s="280" t="str">
        <f>IF(②選手情報入力!$AU$10&lt;4,"",VLOOKUP(N11,②選手情報入力!$AT$11:$AU$100,2,FALSE))</f>
        <v/>
      </c>
      <c r="P11" s="281" t="str">
        <f>IF(O11="","",VLOOKUP(O11,②選手情報入力!$AJ$11:$AK$100,2,FALSE))</f>
        <v/>
      </c>
      <c r="Q11" s="281" t="str">
        <f>IF(O11="","",VLOOKUP(O11,②選手情報入力!$AJ$11:$AQ$100,6,FALSE))</f>
        <v/>
      </c>
      <c r="R11" s="478"/>
      <c r="S11" s="267"/>
      <c r="T11" s="280">
        <v>4</v>
      </c>
      <c r="U11" s="280" t="str">
        <f>IF(②選手情報入力!$AW$10&lt;4,"",VLOOKUP(T11,②選手情報入力!$AV$11:$AW$100,2,FALSE))</f>
        <v/>
      </c>
      <c r="V11" s="281" t="str">
        <f>IF(U11="","",VLOOKUP(U11,②選手情報入力!$AJ$11:$AK$100,2,FALSE))</f>
        <v/>
      </c>
      <c r="W11" s="281" t="str">
        <f>IF(U11="","",VLOOKUP(U11,②選手情報入力!$AJ$11:$AQ$100,6,FALSE))</f>
        <v/>
      </c>
      <c r="X11" s="478"/>
    </row>
    <row r="12" spans="1:24">
      <c r="B12" s="280">
        <v>5</v>
      </c>
      <c r="C12" s="278" t="str">
        <f>IF(②選手情報入力!$AQ$10&lt;5,"",VLOOKUP(B12,②選手情報入力!$AP$11:$AQ$100,2,FALSE))</f>
        <v/>
      </c>
      <c r="D12" s="279" t="str">
        <f>IF(C12="","",VLOOKUP(C12,②選手情報入力!$AD$11:$AE$100,2,FALSE))</f>
        <v/>
      </c>
      <c r="E12" s="281" t="str">
        <f>IF(C12="","",VLOOKUP(C12,②選手情報入力!$AD$11:$AJ$100,6,FALSE))</f>
        <v/>
      </c>
      <c r="F12" s="478"/>
      <c r="G12" s="265"/>
      <c r="H12" s="280">
        <v>5</v>
      </c>
      <c r="I12" s="280" t="str">
        <f>IF(②選手情報入力!$AS$10&lt;5,"",VLOOKUP(H12,②選手情報入力!$AR$11:$AS$100,2,FALSE))</f>
        <v/>
      </c>
      <c r="J12" s="281" t="str">
        <f>IF(I12="","",VLOOKUP(I12,②選手情報入力!$AD$11:$AE$100,2,FALSE))</f>
        <v/>
      </c>
      <c r="K12" s="281" t="str">
        <f>IF(I12="","",VLOOKUP(I12,②選手情報入力!$AD$11:$AJ$100,6,FALSE))</f>
        <v/>
      </c>
      <c r="L12" s="485"/>
      <c r="M12" s="267"/>
      <c r="N12" s="280">
        <v>5</v>
      </c>
      <c r="O12" s="280" t="str">
        <f>IF(②選手情報入力!$AU$10&lt;5,"",VLOOKUP(N12,②選手情報入力!$AT$11:$AU$100,2,FALSE))</f>
        <v/>
      </c>
      <c r="P12" s="281" t="str">
        <f>IF(O12="","",VLOOKUP(O12,②選手情報入力!$AJ$11:$AK$100,2,FALSE))</f>
        <v/>
      </c>
      <c r="Q12" s="281" t="str">
        <f>IF(O12="","",VLOOKUP(O12,②選手情報入力!$AJ$11:$AQ$100,6,FALSE))</f>
        <v/>
      </c>
      <c r="R12" s="478"/>
      <c r="S12" s="267"/>
      <c r="T12" s="280">
        <v>5</v>
      </c>
      <c r="U12" s="280" t="str">
        <f>IF(②選手情報入力!$AW$10&lt;5,"",VLOOKUP(T12,②選手情報入力!$AV$11:$AW$100,2,FALSE))</f>
        <v/>
      </c>
      <c r="V12" s="281" t="str">
        <f>IF(U12="","",VLOOKUP(U12,②選手情報入力!$AJ$11:$AK$100,2,FALSE))</f>
        <v/>
      </c>
      <c r="W12" s="281" t="str">
        <f>IF(U12="","",VLOOKUP(U12,②選手情報入力!$AJ$11:$AQ$100,6,FALSE))</f>
        <v/>
      </c>
      <c r="X12" s="478"/>
    </row>
    <row r="13" spans="1:24">
      <c r="B13" s="282">
        <v>6</v>
      </c>
      <c r="C13" s="278" t="str">
        <f>IF(②選手情報入力!$AQ$10&lt;6,"",VLOOKUP(B13,②選手情報入力!$AP$11:$AQ$100,2,FALSE))</f>
        <v/>
      </c>
      <c r="D13" s="279" t="str">
        <f>IF(C13="","",VLOOKUP(C13,②選手情報入力!$AD$11:$AE$100,2,FALSE))</f>
        <v/>
      </c>
      <c r="E13" s="283" t="str">
        <f>IF(C13="","",VLOOKUP(C13,②選手情報入力!$AD$11:$AJ$100,6,FALSE))</f>
        <v/>
      </c>
      <c r="F13" s="478"/>
      <c r="G13" s="265"/>
      <c r="H13" s="282">
        <v>6</v>
      </c>
      <c r="I13" s="282" t="str">
        <f>IF(②選手情報入力!$AS$10&lt;6,"",VLOOKUP(H13,②選手情報入力!$AR$11:$AS$100,2,FALSE))</f>
        <v/>
      </c>
      <c r="J13" s="283" t="str">
        <f>IF(I13="","",VLOOKUP(I13,②選手情報入力!$AD$11:$AE$100,2,FALSE))</f>
        <v/>
      </c>
      <c r="K13" s="283" t="str">
        <f>IF(I13="","",VLOOKUP(I13,②選手情報入力!$AD$11:$AJ$100,6,FALSE))</f>
        <v/>
      </c>
      <c r="L13" s="486"/>
      <c r="M13" s="267"/>
      <c r="N13" s="282">
        <v>6</v>
      </c>
      <c r="O13" s="282" t="str">
        <f>IF(②選手情報入力!$AU$10&lt;6,"",VLOOKUP(N13,②選手情報入力!$AT$11:$AU$100,2,FALSE))</f>
        <v/>
      </c>
      <c r="P13" s="283" t="str">
        <f>IF(O13="","",VLOOKUP(O13,②選手情報入力!$AJ$11:$AK$100,2,FALSE))</f>
        <v/>
      </c>
      <c r="Q13" s="283" t="str">
        <f>IF(O13="","",VLOOKUP(O13,②選手情報入力!$AJ$11:$AQ$100,6,FALSE))</f>
        <v/>
      </c>
      <c r="R13" s="478"/>
      <c r="S13" s="267"/>
      <c r="T13" s="282">
        <v>6</v>
      </c>
      <c r="U13" s="282" t="str">
        <f>IF(②選手情報入力!$AW$10&lt;6,"",VLOOKUP(T13,②選手情報入力!$AV$11:$AW$100,2,FALSE))</f>
        <v/>
      </c>
      <c r="V13" s="283" t="str">
        <f>IF(U13="","",VLOOKUP(U13,②選手情報入力!$AJ$11:$AK$100,2,FALSE))</f>
        <v/>
      </c>
      <c r="W13" s="283" t="str">
        <f>IF(U13="","",VLOOKUP(U13,②選手情報入力!$AJ$11:$AQ$100,6,FALSE))</f>
        <v/>
      </c>
      <c r="X13" s="478"/>
    </row>
    <row r="14" spans="1:24">
      <c r="B14" s="264"/>
      <c r="C14" s="284"/>
      <c r="D14" s="285" t="s">
        <v>62</v>
      </c>
      <c r="E14" s="286"/>
      <c r="F14" s="287">
        <f>IF(②選手情報入力!AQ10&gt;=4,1,0)</f>
        <v>0</v>
      </c>
      <c r="G14" s="265"/>
      <c r="H14" s="284"/>
      <c r="I14" s="284"/>
      <c r="J14" s="285" t="s">
        <v>62</v>
      </c>
      <c r="K14" s="286"/>
      <c r="L14" s="287">
        <f>IF(②選手情報入力!AS10&gt;=4,1,0)</f>
        <v>0</v>
      </c>
      <c r="M14" s="267"/>
      <c r="N14" s="284"/>
      <c r="O14" s="284"/>
      <c r="P14" s="285" t="s">
        <v>62</v>
      </c>
      <c r="Q14" s="286"/>
      <c r="R14" s="287">
        <f>IF(②選手情報入力!AU10&gt;=4,1,0)</f>
        <v>0</v>
      </c>
      <c r="S14" s="267"/>
      <c r="T14" s="284"/>
      <c r="U14" s="284"/>
      <c r="V14" s="285" t="s">
        <v>62</v>
      </c>
      <c r="W14" s="286"/>
      <c r="X14" s="287">
        <f>IF(②選手情報入力!AW10&gt;=4,1,0)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9"/>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O31"/>
  <sheetViews>
    <sheetView workbookViewId="0">
      <selection activeCell="G7" sqref="G7"/>
    </sheetView>
  </sheetViews>
  <sheetFormatPr defaultColWidth="9" defaultRowHeight="13.5"/>
  <cols>
    <col min="1" max="1" width="3.625" style="77" customWidth="1"/>
    <col min="2" max="2" width="26.125" style="77" customWidth="1"/>
    <col min="3" max="3" width="10" style="77" customWidth="1"/>
    <col min="4" max="4" width="4.875" style="77" customWidth="1"/>
    <col min="5" max="5" width="9" style="77" customWidth="1"/>
    <col min="6" max="6" width="26.125" style="77" customWidth="1"/>
    <col min="7" max="7" width="15.5" style="77" customWidth="1"/>
    <col min="8" max="8" width="2.375" style="77" customWidth="1"/>
    <col min="9" max="9" width="3.375" style="77" bestFit="1" customWidth="1"/>
    <col min="10" max="10" width="9" style="77"/>
    <col min="11" max="11" width="11.625" style="77" customWidth="1"/>
    <col min="12" max="12" width="8.125" style="77" customWidth="1"/>
    <col min="13" max="13" width="11.5" style="77" customWidth="1"/>
    <col min="14" max="14" width="8.125" style="77" customWidth="1"/>
    <col min="15" max="16384" width="9" style="77"/>
  </cols>
  <sheetData>
    <row r="1" spans="1:15" ht="17.25">
      <c r="A1" s="31" t="s">
        <v>126</v>
      </c>
      <c r="B1" s="73"/>
      <c r="C1" s="487" t="s">
        <v>517</v>
      </c>
      <c r="D1" s="487"/>
      <c r="E1" s="487"/>
      <c r="F1" s="487"/>
      <c r="G1" s="75"/>
      <c r="H1" s="76"/>
    </row>
    <row r="2" spans="1:15" ht="24.75" customHeight="1">
      <c r="A2" s="496" t="s">
        <v>143</v>
      </c>
      <c r="B2" s="496"/>
      <c r="C2" s="496"/>
      <c r="D2" s="496"/>
      <c r="E2" s="496"/>
      <c r="F2" s="496"/>
      <c r="G2" s="496"/>
      <c r="H2" s="496"/>
    </row>
    <row r="3" spans="1:15" ht="30" customHeight="1">
      <c r="A3" s="504" t="str">
        <f>注意事項!C3</f>
        <v>２０２１　名古屋市民スポーツ祭陸上競技大会</v>
      </c>
      <c r="B3" s="504"/>
      <c r="C3" s="504"/>
      <c r="D3" s="504"/>
      <c r="E3" s="504"/>
      <c r="F3" s="504"/>
      <c r="G3" s="504"/>
      <c r="H3" s="78"/>
    </row>
    <row r="4" spans="1:15" ht="19.5" thickBot="1">
      <c r="A4" s="497" t="s">
        <v>47</v>
      </c>
      <c r="B4" s="497"/>
      <c r="C4" s="497"/>
      <c r="D4" s="497"/>
      <c r="E4" s="497"/>
      <c r="F4" s="497"/>
      <c r="G4" s="497"/>
      <c r="H4" s="497"/>
    </row>
    <row r="5" spans="1:15" ht="19.5" customHeight="1" thickBot="1">
      <c r="A5" s="79"/>
      <c r="B5" s="107" t="s">
        <v>118</v>
      </c>
      <c r="C5" s="501" t="str">
        <f>IF(①団体情報入力!C8="","",①団体情報入力!C8)</f>
        <v/>
      </c>
      <c r="D5" s="502"/>
      <c r="E5" s="502"/>
      <c r="F5" s="503"/>
      <c r="G5" s="80" t="s">
        <v>46</v>
      </c>
      <c r="H5" s="74"/>
    </row>
    <row r="6" spans="1:15" ht="22.5" customHeight="1" thickBot="1">
      <c r="A6" s="74"/>
      <c r="B6" s="106" t="str">
        <f>IF(①団体情報入力!C9="","",①団体情報入力!C9)</f>
        <v/>
      </c>
      <c r="C6" s="190" t="s">
        <v>266</v>
      </c>
      <c r="D6" s="498" t="str">
        <f>IF(①団体情報入力!C6="","",①団体情報入力!C6&amp;"　"&amp;②選手情報入力!D11)</f>
        <v>愛知陸協　</v>
      </c>
      <c r="E6" s="499"/>
      <c r="F6" s="499"/>
      <c r="G6" s="500"/>
      <c r="H6" s="81"/>
    </row>
    <row r="7" spans="1:15" ht="21" customHeight="1" thickBot="1">
      <c r="A7" s="74"/>
      <c r="B7" s="490" t="s">
        <v>110</v>
      </c>
      <c r="C7" s="491"/>
      <c r="D7" s="96"/>
      <c r="E7" s="83"/>
      <c r="F7" s="201" t="str">
        <f>①団体情報入力!C2</f>
        <v>一般大学高校</v>
      </c>
      <c r="G7" s="191" t="s">
        <v>513</v>
      </c>
      <c r="H7" s="74"/>
      <c r="I7" s="153" t="s">
        <v>190</v>
      </c>
      <c r="J7" s="488" t="s">
        <v>512</v>
      </c>
      <c r="K7" s="488"/>
      <c r="L7" s="488"/>
      <c r="M7" s="488"/>
      <c r="N7" s="488"/>
      <c r="O7" s="488"/>
    </row>
    <row r="8" spans="1:15" ht="21" customHeight="1" thickBot="1">
      <c r="B8" s="84" t="s">
        <v>112</v>
      </c>
      <c r="C8" s="492">
        <f>②選手情報入力!I101</f>
        <v>0</v>
      </c>
      <c r="D8" s="493"/>
      <c r="E8" s="83"/>
      <c r="F8" s="85" t="str">
        <f>IF(①団体情報入力!C2="一般大学高校","参加数✕500円","参加数✕400円")</f>
        <v>参加数✕500円</v>
      </c>
      <c r="G8" s="86">
        <f>IF(①団体情報入力!C2="一般大学高校",C8*500,C8*400)</f>
        <v>0</v>
      </c>
      <c r="H8" s="99"/>
      <c r="I8" s="153" t="s">
        <v>190</v>
      </c>
      <c r="J8" s="488"/>
      <c r="K8" s="488"/>
      <c r="L8" s="488"/>
      <c r="M8" s="488"/>
      <c r="N8" s="488"/>
      <c r="O8" s="488"/>
    </row>
    <row r="9" spans="1:15" ht="21" customHeight="1" thickBot="1">
      <c r="A9" s="74"/>
      <c r="B9" s="87" t="s">
        <v>113</v>
      </c>
      <c r="C9" s="494">
        <f>②選手情報入力!I102</f>
        <v>0</v>
      </c>
      <c r="D9" s="495"/>
      <c r="E9" s="83"/>
      <c r="F9" s="336"/>
      <c r="G9" s="337"/>
      <c r="H9" s="74"/>
      <c r="J9" s="488"/>
      <c r="K9" s="488"/>
      <c r="L9" s="488"/>
      <c r="M9" s="488"/>
      <c r="N9" s="488"/>
      <c r="O9" s="488"/>
    </row>
    <row r="10" spans="1:15" ht="21" customHeight="1" thickTop="1" thickBot="1">
      <c r="A10" s="74"/>
      <c r="B10" s="98" t="s">
        <v>116</v>
      </c>
      <c r="C10" s="104">
        <f>IF(①団体情報入力!C11="",0,①団体情報入力!C11)</f>
        <v>0</v>
      </c>
      <c r="D10" s="97" t="s">
        <v>117</v>
      </c>
      <c r="F10" s="150" t="s">
        <v>668</v>
      </c>
      <c r="G10" s="148">
        <f>C10*800</f>
        <v>0</v>
      </c>
      <c r="H10" s="74"/>
    </row>
    <row r="11" spans="1:15" ht="21" customHeight="1" thickBot="1">
      <c r="A11" s="74"/>
      <c r="F11" s="338" t="s">
        <v>669</v>
      </c>
      <c r="G11" s="241">
        <f>SUM(G8:G10)</f>
        <v>0</v>
      </c>
      <c r="H11" s="74"/>
      <c r="I11" s="149"/>
    </row>
    <row r="12" spans="1:15" ht="18.75" customHeight="1" thickBot="1">
      <c r="A12" s="74"/>
      <c r="B12" s="99"/>
      <c r="C12" s="99"/>
      <c r="D12" s="99"/>
      <c r="E12" s="99"/>
      <c r="F12" s="95" t="s">
        <v>122</v>
      </c>
      <c r="G12" s="114" t="str">
        <f>IF(②選手情報入力!I105=0,"",②選手情報入力!I105)</f>
        <v/>
      </c>
      <c r="H12" s="74"/>
      <c r="I12" s="149"/>
    </row>
    <row r="13" spans="1:15" ht="18.75" customHeight="1">
      <c r="A13" s="89"/>
      <c r="C13" s="62"/>
      <c r="D13" s="62"/>
      <c r="E13" s="88"/>
      <c r="H13" s="74"/>
      <c r="I13" s="185"/>
    </row>
    <row r="14" spans="1:15" ht="18.75" customHeight="1">
      <c r="A14" s="74"/>
      <c r="B14" s="105" t="s">
        <v>144</v>
      </c>
      <c r="C14" s="82"/>
      <c r="D14" s="82"/>
      <c r="E14" s="88"/>
      <c r="F14" s="489">
        <f ca="1">TODAY()</f>
        <v>44390</v>
      </c>
      <c r="G14" s="489"/>
      <c r="H14" s="74"/>
      <c r="I14" s="185"/>
    </row>
    <row r="15" spans="1:15" ht="18.75" customHeight="1">
      <c r="A15" s="74"/>
      <c r="E15" s="88"/>
      <c r="F15" s="99"/>
      <c r="G15" s="99"/>
      <c r="H15" s="74"/>
      <c r="I15" s="153"/>
      <c r="J15" s="154"/>
    </row>
    <row r="16" spans="1:15" ht="14.25">
      <c r="A16" s="74"/>
      <c r="B16" s="88"/>
      <c r="C16" s="88"/>
      <c r="D16" s="88"/>
      <c r="E16" s="88"/>
      <c r="H16" s="74"/>
    </row>
    <row r="17" spans="1:8" ht="14.25">
      <c r="A17" s="74"/>
      <c r="B17" s="89"/>
      <c r="C17" s="89"/>
      <c r="D17" s="89"/>
      <c r="E17" s="89"/>
      <c r="H17" s="74"/>
    </row>
    <row r="18" spans="1:8" ht="14.25">
      <c r="A18" s="74"/>
      <c r="B18" s="88"/>
      <c r="C18" s="88"/>
      <c r="D18" s="88"/>
      <c r="E18" s="88"/>
      <c r="H18" s="74"/>
    </row>
    <row r="19" spans="1:8" ht="18.75">
      <c r="A19" s="74"/>
      <c r="B19" s="90"/>
      <c r="C19" s="90"/>
      <c r="D19" s="90"/>
      <c r="E19" s="90"/>
      <c r="H19" s="74"/>
    </row>
    <row r="20" spans="1:8" ht="18.75">
      <c r="A20" s="74"/>
      <c r="B20" s="90"/>
      <c r="C20" s="90"/>
      <c r="D20" s="90"/>
      <c r="E20" s="90"/>
      <c r="F20" s="89"/>
      <c r="G20" s="89"/>
      <c r="H20" s="74"/>
    </row>
    <row r="21" spans="1:8" ht="14.25">
      <c r="A21" s="74"/>
      <c r="B21" s="91"/>
      <c r="C21" s="88"/>
      <c r="D21" s="88"/>
      <c r="E21" s="88"/>
      <c r="H21" s="74"/>
    </row>
    <row r="22" spans="1:8" ht="14.25">
      <c r="A22" s="74"/>
      <c r="B22" s="91"/>
      <c r="C22" s="88"/>
      <c r="D22" s="88"/>
      <c r="E22" s="88"/>
      <c r="H22" s="74"/>
    </row>
    <row r="23" spans="1:8" ht="18.75">
      <c r="A23" s="74"/>
      <c r="B23" s="91"/>
      <c r="C23" s="88"/>
      <c r="D23" s="88"/>
      <c r="E23" s="88"/>
      <c r="F23" s="90"/>
      <c r="G23" s="90"/>
      <c r="H23" s="74"/>
    </row>
    <row r="24" spans="1:8" ht="14.25">
      <c r="A24" s="74"/>
      <c r="B24" s="91"/>
      <c r="C24" s="88"/>
      <c r="D24" s="88"/>
      <c r="E24" s="88"/>
      <c r="F24" s="92"/>
      <c r="G24" s="88"/>
      <c r="H24" s="74"/>
    </row>
    <row r="25" spans="1:8" ht="14.25">
      <c r="B25" s="91"/>
      <c r="C25" s="88"/>
      <c r="D25" s="88"/>
      <c r="E25" s="88"/>
      <c r="F25" s="92"/>
      <c r="G25" s="88"/>
    </row>
    <row r="26" spans="1:8" ht="14.25">
      <c r="B26" s="91"/>
      <c r="C26" s="88"/>
      <c r="D26" s="88"/>
      <c r="E26" s="88"/>
      <c r="F26" s="92"/>
      <c r="G26" s="88"/>
    </row>
    <row r="27" spans="1:8" ht="14.25">
      <c r="B27" s="91"/>
      <c r="C27" s="88"/>
      <c r="D27" s="88"/>
      <c r="E27" s="88"/>
      <c r="F27" s="92"/>
      <c r="G27" s="88"/>
    </row>
    <row r="28" spans="1:8" ht="14.25">
      <c r="B28" s="91"/>
      <c r="C28" s="88"/>
      <c r="D28" s="88"/>
      <c r="E28" s="88"/>
      <c r="F28" s="92"/>
      <c r="G28" s="88"/>
    </row>
    <row r="29" spans="1:8" ht="14.25">
      <c r="F29" s="92"/>
      <c r="G29" s="88"/>
    </row>
    <row r="30" spans="1:8" ht="14.25">
      <c r="F30" s="92"/>
      <c r="G30" s="88"/>
    </row>
    <row r="31" spans="1:8" ht="14.25">
      <c r="F31" s="92"/>
      <c r="G31" s="88"/>
    </row>
  </sheetData>
  <sheetProtection sheet="1" objects="1" scenarios="1" selectLockedCells="1"/>
  <mergeCells count="11">
    <mergeCell ref="C1:F1"/>
    <mergeCell ref="J7:O9"/>
    <mergeCell ref="F14:G14"/>
    <mergeCell ref="B7:C7"/>
    <mergeCell ref="C8:D8"/>
    <mergeCell ref="C9:D9"/>
    <mergeCell ref="A2:H2"/>
    <mergeCell ref="A4:H4"/>
    <mergeCell ref="D6:G6"/>
    <mergeCell ref="C5:F5"/>
    <mergeCell ref="A3:G3"/>
  </mergeCells>
  <phoneticPr fontId="9"/>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4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topLeftCell="A4" zoomScaleNormal="100" zoomScaleSheetLayoutView="100" workbookViewId="0">
      <selection activeCell="G15" sqref="G15"/>
    </sheetView>
  </sheetViews>
  <sheetFormatPr defaultRowHeight="13.5"/>
  <cols>
    <col min="1" max="1" width="9" style="214"/>
    <col min="2" max="2" width="50.375" style="214" customWidth="1"/>
    <col min="3" max="3" width="9" style="214"/>
    <col min="4" max="4" width="9.25" style="214" bestFit="1" customWidth="1"/>
    <col min="5" max="7" width="9" style="214"/>
    <col min="8" max="8" width="9.25" style="214" bestFit="1" customWidth="1"/>
    <col min="9" max="16384" width="9" style="214"/>
  </cols>
  <sheetData>
    <row r="1" spans="1:11" ht="26.45" customHeight="1">
      <c r="A1" s="507"/>
      <c r="B1" s="507"/>
      <c r="C1" s="507"/>
      <c r="D1" s="507"/>
      <c r="E1" s="507"/>
      <c r="F1" s="507"/>
      <c r="G1" s="507"/>
      <c r="H1" s="507"/>
      <c r="I1" s="507"/>
      <c r="J1" s="507"/>
      <c r="K1" s="507"/>
    </row>
    <row r="2" spans="1:11" ht="18" thickBot="1">
      <c r="A2" s="508" t="s">
        <v>664</v>
      </c>
      <c r="B2" s="508"/>
      <c r="C2" s="508"/>
      <c r="D2" s="508"/>
      <c r="E2" s="508"/>
      <c r="F2" s="508"/>
      <c r="G2" s="508"/>
      <c r="H2" s="508"/>
      <c r="I2" s="508"/>
      <c r="J2" s="508"/>
      <c r="K2" s="508"/>
    </row>
    <row r="3" spans="1:11" ht="72.599999999999994" customHeight="1" thickTop="1" thickBot="1">
      <c r="A3" s="509" t="s">
        <v>529</v>
      </c>
      <c r="B3" s="510"/>
      <c r="C3" s="510"/>
      <c r="D3" s="510"/>
      <c r="E3" s="510"/>
      <c r="F3" s="510"/>
      <c r="G3" s="510"/>
      <c r="H3" s="510"/>
      <c r="I3" s="510"/>
      <c r="J3" s="510"/>
      <c r="K3" s="511"/>
    </row>
    <row r="4" spans="1:11" s="216" customFormat="1" ht="12.75" thickTop="1">
      <c r="A4" s="215" t="s">
        <v>530</v>
      </c>
    </row>
    <row r="5" spans="1:11" s="216" customFormat="1" ht="12">
      <c r="A5" s="512" t="s">
        <v>531</v>
      </c>
      <c r="B5" s="512"/>
      <c r="C5" s="512"/>
      <c r="D5" s="512"/>
      <c r="E5" s="512"/>
      <c r="F5" s="512"/>
      <c r="G5" s="512"/>
      <c r="H5" s="512"/>
      <c r="I5" s="512"/>
      <c r="J5" s="512"/>
      <c r="K5" s="512"/>
    </row>
    <row r="6" spans="1:11" s="216" customFormat="1" ht="12.75" thickBot="1">
      <c r="A6" s="297"/>
      <c r="B6" s="297"/>
      <c r="C6" s="297"/>
      <c r="D6" s="297"/>
      <c r="E6" s="297"/>
      <c r="F6" s="297"/>
      <c r="G6" s="297"/>
      <c r="H6" s="297"/>
      <c r="I6" s="297"/>
      <c r="J6" s="297" t="s">
        <v>665</v>
      </c>
      <c r="K6" s="297" t="s">
        <v>666</v>
      </c>
    </row>
    <row r="7" spans="1:11" ht="33.950000000000003" customHeight="1">
      <c r="A7" s="217" t="s">
        <v>532</v>
      </c>
      <c r="B7" s="218" t="s">
        <v>533</v>
      </c>
      <c r="C7" s="219">
        <v>44429</v>
      </c>
      <c r="D7" s="219">
        <v>44430</v>
      </c>
      <c r="E7" s="219">
        <v>44431</v>
      </c>
      <c r="F7" s="219">
        <v>44432</v>
      </c>
      <c r="G7" s="219">
        <v>44433</v>
      </c>
      <c r="H7" s="219">
        <v>44434</v>
      </c>
      <c r="I7" s="220">
        <v>44435</v>
      </c>
      <c r="J7" s="221">
        <v>44436</v>
      </c>
      <c r="K7" s="222">
        <v>44437</v>
      </c>
    </row>
    <row r="8" spans="1:11" ht="20.25" customHeight="1">
      <c r="A8" s="223">
        <v>1</v>
      </c>
      <c r="B8" s="224" t="s">
        <v>534</v>
      </c>
      <c r="C8" s="225"/>
      <c r="D8" s="225"/>
      <c r="E8" s="225"/>
      <c r="F8" s="225"/>
      <c r="G8" s="225"/>
      <c r="H8" s="225"/>
      <c r="I8" s="226"/>
      <c r="J8" s="225"/>
      <c r="K8" s="227"/>
    </row>
    <row r="9" spans="1:11" ht="20.25" customHeight="1">
      <c r="A9" s="223">
        <v>2</v>
      </c>
      <c r="B9" s="225" t="s">
        <v>535</v>
      </c>
      <c r="C9" s="225"/>
      <c r="D9" s="225"/>
      <c r="E9" s="225"/>
      <c r="F9" s="225"/>
      <c r="G9" s="225"/>
      <c r="H9" s="225"/>
      <c r="I9" s="226"/>
      <c r="J9" s="225"/>
      <c r="K9" s="227"/>
    </row>
    <row r="10" spans="1:11" ht="20.25" customHeight="1">
      <c r="A10" s="223">
        <v>3</v>
      </c>
      <c r="B10" s="225" t="s">
        <v>536</v>
      </c>
      <c r="C10" s="225"/>
      <c r="D10" s="225"/>
      <c r="E10" s="225"/>
      <c r="F10" s="225"/>
      <c r="G10" s="225"/>
      <c r="H10" s="225"/>
      <c r="I10" s="226"/>
      <c r="J10" s="225"/>
      <c r="K10" s="227"/>
    </row>
    <row r="11" spans="1:11" ht="20.25" customHeight="1">
      <c r="A11" s="223">
        <v>4</v>
      </c>
      <c r="B11" s="225" t="s">
        <v>537</v>
      </c>
      <c r="C11" s="225"/>
      <c r="D11" s="225"/>
      <c r="E11" s="225"/>
      <c r="F11" s="225"/>
      <c r="G11" s="225"/>
      <c r="H11" s="225"/>
      <c r="I11" s="226"/>
      <c r="J11" s="225"/>
      <c r="K11" s="227"/>
    </row>
    <row r="12" spans="1:11" ht="20.25" customHeight="1">
      <c r="A12" s="223">
        <v>5</v>
      </c>
      <c r="B12" s="225" t="s">
        <v>538</v>
      </c>
      <c r="C12" s="225"/>
      <c r="D12" s="225"/>
      <c r="E12" s="225"/>
      <c r="F12" s="225"/>
      <c r="G12" s="225"/>
      <c r="H12" s="225"/>
      <c r="I12" s="226"/>
      <c r="J12" s="225"/>
      <c r="K12" s="227"/>
    </row>
    <row r="13" spans="1:11" ht="20.25" customHeight="1">
      <c r="A13" s="223">
        <v>6</v>
      </c>
      <c r="B13" s="225" t="s">
        <v>539</v>
      </c>
      <c r="C13" s="225"/>
      <c r="D13" s="225"/>
      <c r="E13" s="225"/>
      <c r="F13" s="225"/>
      <c r="G13" s="225"/>
      <c r="H13" s="225"/>
      <c r="I13" s="226"/>
      <c r="J13" s="225"/>
      <c r="K13" s="227"/>
    </row>
    <row r="14" spans="1:11" ht="20.25" customHeight="1">
      <c r="A14" s="223">
        <v>7</v>
      </c>
      <c r="B14" s="225" t="s">
        <v>540</v>
      </c>
      <c r="C14" s="225"/>
      <c r="D14" s="225"/>
      <c r="E14" s="225"/>
      <c r="F14" s="225"/>
      <c r="G14" s="225"/>
      <c r="H14" s="225"/>
      <c r="I14" s="226"/>
      <c r="J14" s="225"/>
      <c r="K14" s="227"/>
    </row>
    <row r="15" spans="1:11" ht="20.25" customHeight="1">
      <c r="A15" s="223">
        <v>8</v>
      </c>
      <c r="B15" s="225" t="s">
        <v>541</v>
      </c>
      <c r="C15" s="225"/>
      <c r="D15" s="225"/>
      <c r="E15" s="225"/>
      <c r="F15" s="225"/>
      <c r="G15" s="225"/>
      <c r="H15" s="225"/>
      <c r="I15" s="226"/>
      <c r="J15" s="225"/>
      <c r="K15" s="227"/>
    </row>
    <row r="16" spans="1:11" ht="20.25" customHeight="1">
      <c r="A16" s="223">
        <v>9</v>
      </c>
      <c r="B16" s="225" t="s">
        <v>542</v>
      </c>
      <c r="C16" s="225"/>
      <c r="D16" s="225"/>
      <c r="E16" s="225"/>
      <c r="F16" s="225"/>
      <c r="G16" s="225"/>
      <c r="H16" s="225"/>
      <c r="I16" s="226"/>
      <c r="J16" s="225"/>
      <c r="K16" s="227"/>
    </row>
    <row r="17" spans="1:11" ht="20.25" customHeight="1">
      <c r="A17" s="223">
        <v>10</v>
      </c>
      <c r="B17" s="225" t="s">
        <v>543</v>
      </c>
      <c r="C17" s="225"/>
      <c r="D17" s="225"/>
      <c r="E17" s="225"/>
      <c r="F17" s="225"/>
      <c r="G17" s="225"/>
      <c r="H17" s="225"/>
      <c r="I17" s="226"/>
      <c r="J17" s="225"/>
      <c r="K17" s="227"/>
    </row>
    <row r="18" spans="1:11" ht="20.25" customHeight="1">
      <c r="A18" s="223">
        <v>11</v>
      </c>
      <c r="B18" s="225" t="s">
        <v>544</v>
      </c>
      <c r="C18" s="228" t="s">
        <v>545</v>
      </c>
      <c r="D18" s="228" t="s">
        <v>545</v>
      </c>
      <c r="E18" s="228" t="s">
        <v>545</v>
      </c>
      <c r="F18" s="228" t="s">
        <v>545</v>
      </c>
      <c r="G18" s="228" t="s">
        <v>545</v>
      </c>
      <c r="H18" s="228" t="s">
        <v>545</v>
      </c>
      <c r="I18" s="229" t="s">
        <v>545</v>
      </c>
      <c r="J18" s="228" t="s">
        <v>545</v>
      </c>
      <c r="K18" s="230" t="s">
        <v>545</v>
      </c>
    </row>
    <row r="19" spans="1:11" ht="20.25" customHeight="1" thickBot="1">
      <c r="A19" s="231">
        <v>12</v>
      </c>
      <c r="B19" s="232" t="s">
        <v>546</v>
      </c>
      <c r="C19" s="232"/>
      <c r="D19" s="232"/>
      <c r="E19" s="232"/>
      <c r="F19" s="232"/>
      <c r="G19" s="232"/>
      <c r="H19" s="232"/>
      <c r="I19" s="233"/>
      <c r="J19" s="232"/>
      <c r="K19" s="234"/>
    </row>
    <row r="20" spans="1:11" ht="12.6" customHeight="1">
      <c r="J20" s="513" t="s">
        <v>667</v>
      </c>
      <c r="K20" s="513"/>
    </row>
    <row r="21" spans="1:11" s="235" customFormat="1" ht="14.25">
      <c r="A21" s="505" t="s">
        <v>547</v>
      </c>
      <c r="B21" s="506"/>
      <c r="C21" s="332" t="s">
        <v>548</v>
      </c>
      <c r="D21" s="332"/>
      <c r="E21" s="332"/>
      <c r="F21" s="332"/>
      <c r="G21" s="332"/>
      <c r="H21" s="332"/>
      <c r="I21" s="332"/>
      <c r="J21" s="333"/>
      <c r="K21" s="333"/>
    </row>
    <row r="22" spans="1:11" s="235" customFormat="1" ht="13.5" customHeight="1">
      <c r="C22" s="236" t="s">
        <v>549</v>
      </c>
      <c r="J22" s="334"/>
      <c r="K22" s="334"/>
    </row>
    <row r="23" spans="1:11" s="235" customFormat="1" ht="14.25">
      <c r="A23" s="505" t="s">
        <v>550</v>
      </c>
      <c r="B23" s="506"/>
      <c r="C23" s="237" t="s">
        <v>551</v>
      </c>
      <c r="J23" s="334"/>
      <c r="K23" s="334"/>
    </row>
    <row r="24" spans="1:11" s="235" customFormat="1" ht="14.25">
      <c r="A24" s="238"/>
      <c r="B24" s="239"/>
      <c r="C24" s="237"/>
      <c r="J24" s="335"/>
      <c r="K24" s="335"/>
    </row>
  </sheetData>
  <mergeCells count="7">
    <mergeCell ref="A23:B23"/>
    <mergeCell ref="A1:K1"/>
    <mergeCell ref="A2:K2"/>
    <mergeCell ref="A3:K3"/>
    <mergeCell ref="A5:K5"/>
    <mergeCell ref="A21:B21"/>
    <mergeCell ref="J20:K20"/>
  </mergeCells>
  <phoneticPr fontId="43"/>
  <printOptions horizontalCentered="1"/>
  <pageMargins left="0.23622047244094491" right="0.23622047244094491" top="0.39370078740157483" bottom="0.39370078740157483" header="0.31496062992125984" footer="0.31496062992125984"/>
  <pageSetup paperSize="9"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election activeCell="Q9" sqref="Q9"/>
    </sheetView>
  </sheetViews>
  <sheetFormatPr defaultRowHeight="13.5"/>
  <cols>
    <col min="1" max="1" width="4.875" style="155" customWidth="1"/>
    <col min="2" max="2" width="30" style="155" customWidth="1"/>
    <col min="3" max="5" width="6.75" style="155" customWidth="1"/>
    <col min="6" max="6" width="3" style="155" customWidth="1"/>
    <col min="7" max="7" width="3.625" style="155" customWidth="1"/>
    <col min="8" max="17" width="6.75" style="155" customWidth="1"/>
    <col min="18" max="16384" width="9" style="155"/>
  </cols>
  <sheetData>
    <row r="1" spans="1:17" s="11" customFormat="1" ht="17.25">
      <c r="A1" s="15"/>
      <c r="B1" s="152" t="s">
        <v>225</v>
      </c>
      <c r="C1" s="151"/>
      <c r="D1" s="151"/>
      <c r="E1" s="151"/>
      <c r="F1" s="151"/>
      <c r="G1" s="151"/>
      <c r="H1" s="151"/>
      <c r="I1" s="151"/>
      <c r="J1" s="151"/>
      <c r="K1" s="151"/>
    </row>
    <row r="2" spans="1:17" ht="25.7" customHeight="1"/>
    <row r="3" spans="1:17" ht="42" customHeight="1">
      <c r="G3" s="157" t="s">
        <v>193</v>
      </c>
    </row>
    <row r="4" spans="1:17" ht="18.95" customHeight="1">
      <c r="A4" s="158" t="s">
        <v>194</v>
      </c>
    </row>
    <row r="5" spans="1:17" customFormat="1" ht="17.25">
      <c r="A5" s="159" t="s">
        <v>195</v>
      </c>
    </row>
    <row r="6" spans="1:17" ht="17.25">
      <c r="A6" s="158" t="s">
        <v>196</v>
      </c>
    </row>
    <row r="7" spans="1:17" ht="9.75" customHeight="1"/>
    <row r="8" spans="1:17" ht="29.85" customHeight="1">
      <c r="A8" s="160" t="s">
        <v>197</v>
      </c>
      <c r="B8" s="161" t="s">
        <v>198</v>
      </c>
      <c r="C8" s="162"/>
      <c r="D8" s="162"/>
      <c r="E8" s="162"/>
      <c r="F8" s="524"/>
      <c r="G8" s="521"/>
      <c r="H8" s="162"/>
      <c r="I8" s="162"/>
      <c r="J8" s="162"/>
      <c r="K8" s="162"/>
      <c r="L8" s="162"/>
      <c r="M8" s="162"/>
      <c r="N8" s="162"/>
      <c r="O8" s="162"/>
      <c r="P8" s="162"/>
      <c r="Q8" s="162"/>
    </row>
    <row r="9" spans="1:17" ht="25.15" customHeight="1">
      <c r="A9" s="163" t="s">
        <v>199</v>
      </c>
      <c r="B9" s="164" t="s">
        <v>200</v>
      </c>
      <c r="C9" s="156"/>
      <c r="D9" s="156"/>
      <c r="E9" s="156"/>
      <c r="F9" s="520"/>
      <c r="G9" s="521"/>
      <c r="H9" s="156"/>
      <c r="I9" s="156"/>
      <c r="J9" s="156"/>
      <c r="K9" s="156"/>
      <c r="L9" s="156"/>
      <c r="M9" s="156"/>
      <c r="N9" s="156"/>
      <c r="O9" s="156"/>
      <c r="P9" s="156"/>
      <c r="Q9" s="156"/>
    </row>
    <row r="10" spans="1:17" ht="25.15" customHeight="1">
      <c r="A10" s="161" t="s">
        <v>201</v>
      </c>
      <c r="B10" s="164" t="s">
        <v>202</v>
      </c>
      <c r="C10" s="156"/>
      <c r="D10" s="156"/>
      <c r="E10" s="156"/>
      <c r="F10" s="520"/>
      <c r="G10" s="521"/>
      <c r="H10" s="156"/>
      <c r="I10" s="156"/>
      <c r="J10" s="156"/>
      <c r="K10" s="156"/>
      <c r="L10" s="156"/>
      <c r="M10" s="156"/>
      <c r="N10" s="156"/>
      <c r="O10" s="156"/>
      <c r="P10" s="156"/>
      <c r="Q10" s="156"/>
    </row>
    <row r="11" spans="1:17" ht="25.15" customHeight="1">
      <c r="A11" s="161" t="s">
        <v>203</v>
      </c>
      <c r="B11" s="164" t="s">
        <v>204</v>
      </c>
      <c r="C11" s="156"/>
      <c r="D11" s="156"/>
      <c r="E11" s="156"/>
      <c r="F11" s="520"/>
      <c r="G11" s="521"/>
      <c r="H11" s="156"/>
      <c r="I11" s="156"/>
      <c r="J11" s="156"/>
      <c r="K11" s="156"/>
      <c r="L11" s="156"/>
      <c r="M11" s="156"/>
      <c r="N11" s="156"/>
      <c r="O11" s="156"/>
      <c r="P11" s="156"/>
      <c r="Q11" s="156"/>
    </row>
    <row r="12" spans="1:17" ht="25.15" customHeight="1">
      <c r="A12" s="161" t="s">
        <v>191</v>
      </c>
      <c r="B12" s="165" t="s">
        <v>205</v>
      </c>
      <c r="C12" s="156"/>
      <c r="D12" s="156"/>
      <c r="E12" s="156"/>
      <c r="F12" s="520"/>
      <c r="G12" s="521"/>
      <c r="H12" s="156"/>
      <c r="I12" s="156"/>
      <c r="J12" s="156"/>
      <c r="K12" s="156"/>
      <c r="L12" s="156"/>
      <c r="M12" s="156"/>
      <c r="N12" s="156"/>
      <c r="O12" s="156"/>
      <c r="P12" s="156"/>
      <c r="Q12" s="156"/>
    </row>
    <row r="13" spans="1:17" ht="25.15" customHeight="1">
      <c r="A13" s="161" t="s">
        <v>206</v>
      </c>
      <c r="B13" s="164" t="s">
        <v>207</v>
      </c>
      <c r="C13" s="156"/>
      <c r="D13" s="156"/>
      <c r="E13" s="156"/>
      <c r="F13" s="520"/>
      <c r="G13" s="521"/>
      <c r="H13" s="156"/>
      <c r="I13" s="156"/>
      <c r="J13" s="156"/>
      <c r="K13" s="156"/>
      <c r="L13" s="156"/>
      <c r="M13" s="156"/>
      <c r="N13" s="156"/>
      <c r="O13" s="156"/>
      <c r="P13" s="156"/>
      <c r="Q13" s="156"/>
    </row>
    <row r="14" spans="1:17" ht="25.15" customHeight="1">
      <c r="A14" s="161" t="s">
        <v>208</v>
      </c>
      <c r="B14" s="164" t="s">
        <v>209</v>
      </c>
      <c r="C14" s="156"/>
      <c r="D14" s="156"/>
      <c r="E14" s="156"/>
      <c r="F14" s="520"/>
      <c r="G14" s="521"/>
      <c r="H14" s="156"/>
      <c r="I14" s="156"/>
      <c r="J14" s="156"/>
      <c r="K14" s="156"/>
      <c r="L14" s="156"/>
      <c r="M14" s="156"/>
      <c r="N14" s="156"/>
      <c r="O14" s="156"/>
      <c r="P14" s="156"/>
      <c r="Q14" s="156"/>
    </row>
    <row r="15" spans="1:17" ht="25.15" customHeight="1">
      <c r="A15" s="161" t="s">
        <v>210</v>
      </c>
      <c r="B15" s="164" t="s">
        <v>211</v>
      </c>
      <c r="C15" s="156"/>
      <c r="D15" s="156"/>
      <c r="E15" s="156"/>
      <c r="F15" s="520"/>
      <c r="G15" s="521"/>
      <c r="H15" s="156"/>
      <c r="I15" s="156"/>
      <c r="J15" s="156"/>
      <c r="K15" s="156"/>
      <c r="L15" s="156"/>
      <c r="M15" s="156"/>
      <c r="N15" s="156"/>
      <c r="O15" s="156"/>
      <c r="P15" s="156"/>
      <c r="Q15" s="156"/>
    </row>
    <row r="16" spans="1:17" ht="25.15" customHeight="1">
      <c r="A16" s="161" t="s">
        <v>212</v>
      </c>
      <c r="B16" s="164" t="s">
        <v>213</v>
      </c>
      <c r="C16" s="156"/>
      <c r="D16" s="156"/>
      <c r="E16" s="156"/>
      <c r="F16" s="520"/>
      <c r="G16" s="521"/>
      <c r="H16" s="156"/>
      <c r="I16" s="156"/>
      <c r="J16" s="156"/>
      <c r="K16" s="156"/>
      <c r="L16" s="156"/>
      <c r="M16" s="156"/>
      <c r="N16" s="156"/>
      <c r="O16" s="156"/>
      <c r="P16" s="156"/>
      <c r="Q16" s="156"/>
    </row>
    <row r="17" spans="1:17" ht="25.15" customHeight="1">
      <c r="A17" s="161" t="s">
        <v>214</v>
      </c>
      <c r="B17" s="164" t="s">
        <v>215</v>
      </c>
      <c r="C17" s="156"/>
      <c r="D17" s="156"/>
      <c r="E17" s="156"/>
      <c r="F17" s="520"/>
      <c r="G17" s="521"/>
      <c r="H17" s="156"/>
      <c r="I17" s="156"/>
      <c r="J17" s="156"/>
      <c r="K17" s="156"/>
      <c r="L17" s="156"/>
      <c r="M17" s="156"/>
      <c r="N17" s="156"/>
      <c r="O17" s="156"/>
      <c r="P17" s="156"/>
      <c r="Q17" s="156"/>
    </row>
    <row r="18" spans="1:17" ht="25.15" customHeight="1">
      <c r="A18" s="160">
        <v>10</v>
      </c>
      <c r="B18" s="164" t="s">
        <v>216</v>
      </c>
      <c r="C18" s="156"/>
      <c r="D18" s="156"/>
      <c r="E18" s="156"/>
      <c r="F18" s="520"/>
      <c r="G18" s="521"/>
      <c r="H18" s="156"/>
      <c r="I18" s="156"/>
      <c r="J18" s="156"/>
      <c r="K18" s="156"/>
      <c r="L18" s="156"/>
      <c r="M18" s="156"/>
      <c r="N18" s="156"/>
      <c r="O18" s="156"/>
      <c r="P18" s="156"/>
      <c r="Q18" s="156"/>
    </row>
    <row r="19" spans="1:17" ht="25.15" customHeight="1">
      <c r="A19" s="166">
        <v>11</v>
      </c>
      <c r="B19" s="164" t="s">
        <v>217</v>
      </c>
      <c r="C19" s="167" t="s">
        <v>218</v>
      </c>
      <c r="D19" s="167" t="s">
        <v>219</v>
      </c>
      <c r="E19" s="167" t="s">
        <v>219</v>
      </c>
      <c r="F19" s="522" t="s">
        <v>218</v>
      </c>
      <c r="G19" s="523"/>
      <c r="H19" s="167" t="s">
        <v>219</v>
      </c>
      <c r="I19" s="167" t="s">
        <v>220</v>
      </c>
      <c r="J19" s="167" t="s">
        <v>218</v>
      </c>
      <c r="K19" s="167" t="s">
        <v>221</v>
      </c>
      <c r="L19" s="167" t="s">
        <v>218</v>
      </c>
      <c r="M19" s="167" t="s">
        <v>218</v>
      </c>
      <c r="N19" s="167" t="s">
        <v>218</v>
      </c>
      <c r="O19" s="167" t="s">
        <v>219</v>
      </c>
      <c r="P19" s="167" t="s">
        <v>218</v>
      </c>
      <c r="Q19" s="167" t="s">
        <v>221</v>
      </c>
    </row>
    <row r="20" spans="1:17" ht="35.450000000000003" customHeight="1">
      <c r="A20" s="168" t="s">
        <v>222</v>
      </c>
      <c r="B20" s="169"/>
      <c r="C20" s="514" t="s">
        <v>192</v>
      </c>
      <c r="D20" s="515"/>
      <c r="E20" s="516"/>
      <c r="F20" s="517" t="str">
        <f>IF(①団体情報入力!C4="","",①団体情報入力!C4)</f>
        <v>愛知陸協</v>
      </c>
      <c r="G20" s="518"/>
      <c r="H20" s="518"/>
      <c r="I20" s="518"/>
      <c r="J20" s="518"/>
      <c r="K20" s="518"/>
      <c r="L20" s="518"/>
      <c r="M20" s="518"/>
      <c r="N20" s="518"/>
      <c r="O20" s="518"/>
      <c r="P20" s="518"/>
      <c r="Q20" s="519"/>
    </row>
    <row r="21" spans="1:17" ht="17.25" customHeight="1">
      <c r="A21" s="170" t="s">
        <v>223</v>
      </c>
    </row>
    <row r="22" spans="1:17" ht="17.25" customHeight="1">
      <c r="A22" s="170" t="s">
        <v>224</v>
      </c>
    </row>
  </sheetData>
  <mergeCells count="14">
    <mergeCell ref="F13:G13"/>
    <mergeCell ref="F8:G8"/>
    <mergeCell ref="F9:G9"/>
    <mergeCell ref="F10:G10"/>
    <mergeCell ref="F11:G11"/>
    <mergeCell ref="F12:G12"/>
    <mergeCell ref="C20:E20"/>
    <mergeCell ref="F20:Q20"/>
    <mergeCell ref="F14:G14"/>
    <mergeCell ref="F15:G15"/>
    <mergeCell ref="F16:G16"/>
    <mergeCell ref="F17:G17"/>
    <mergeCell ref="F18:G18"/>
    <mergeCell ref="F19:G19"/>
  </mergeCells>
  <phoneticPr fontId="43"/>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3:J42"/>
  <sheetViews>
    <sheetView workbookViewId="0">
      <selection activeCell="A10" sqref="A10"/>
    </sheetView>
  </sheetViews>
  <sheetFormatPr defaultRowHeight="13.5"/>
  <cols>
    <col min="10" max="10" width="5.5" customWidth="1"/>
  </cols>
  <sheetData>
    <row r="3" spans="1:10" s="245" customFormat="1" ht="17.25">
      <c r="A3" s="245" t="s">
        <v>559</v>
      </c>
    </row>
    <row r="4" spans="1:10" s="245" customFormat="1" ht="17.25"/>
    <row r="5" spans="1:10" s="245" customFormat="1" ht="17.25">
      <c r="A5" s="245" t="s">
        <v>226</v>
      </c>
    </row>
    <row r="6" spans="1:10" s="245" customFormat="1" ht="17.25">
      <c r="A6" s="245" t="s">
        <v>227</v>
      </c>
    </row>
    <row r="7" spans="1:10" s="245" customFormat="1" ht="17.25">
      <c r="A7" s="246" t="s">
        <v>528</v>
      </c>
    </row>
    <row r="8" spans="1:10" s="245" customFormat="1" ht="17.25">
      <c r="A8" s="245" t="s">
        <v>560</v>
      </c>
    </row>
    <row r="9" spans="1:10" s="245" customFormat="1" ht="17.25"/>
    <row r="10" spans="1:10" s="245" customFormat="1" ht="17.25">
      <c r="A10" s="245" t="s">
        <v>561</v>
      </c>
    </row>
    <row r="12" spans="1:10">
      <c r="A12" s="173"/>
      <c r="B12" s="173"/>
      <c r="C12" s="173"/>
      <c r="D12" s="528" t="s">
        <v>228</v>
      </c>
      <c r="E12" s="528"/>
      <c r="F12" s="528"/>
      <c r="G12" s="173"/>
      <c r="H12" s="173"/>
      <c r="I12" s="173"/>
      <c r="J12" s="173"/>
    </row>
    <row r="13" spans="1:10">
      <c r="D13" s="528"/>
      <c r="E13" s="528"/>
      <c r="F13" s="528"/>
    </row>
    <row r="15" spans="1:10">
      <c r="A15" s="527" t="s">
        <v>557</v>
      </c>
      <c r="B15" s="527"/>
      <c r="C15" s="527"/>
      <c r="D15" s="527"/>
      <c r="E15" s="527"/>
      <c r="F15" s="527"/>
      <c r="G15" s="527"/>
      <c r="H15" s="527"/>
      <c r="I15" s="527"/>
    </row>
    <row r="17" spans="1:9">
      <c r="F17" s="172" t="s">
        <v>229</v>
      </c>
      <c r="G17" s="527" t="s">
        <v>558</v>
      </c>
      <c r="H17" s="527"/>
      <c r="I17" s="527"/>
    </row>
    <row r="19" spans="1:9">
      <c r="A19" t="s">
        <v>230</v>
      </c>
    </row>
    <row r="22" spans="1:9">
      <c r="A22" s="174"/>
      <c r="B22" s="175"/>
      <c r="C22" s="531"/>
      <c r="D22" s="532"/>
      <c r="E22" s="532"/>
      <c r="F22" s="532"/>
      <c r="G22" s="532"/>
      <c r="H22" s="532"/>
      <c r="I22" s="533"/>
    </row>
    <row r="23" spans="1:9">
      <c r="A23" s="529" t="s">
        <v>231</v>
      </c>
      <c r="B23" s="530"/>
      <c r="C23" s="529"/>
      <c r="D23" s="528"/>
      <c r="E23" s="528"/>
      <c r="F23" s="528"/>
      <c r="G23" s="528"/>
      <c r="H23" s="528"/>
      <c r="I23" s="530"/>
    </row>
    <row r="24" spans="1:9">
      <c r="A24" s="178"/>
      <c r="B24" s="179"/>
      <c r="C24" s="534"/>
      <c r="D24" s="535"/>
      <c r="E24" s="535"/>
      <c r="F24" s="535"/>
      <c r="G24" s="535"/>
      <c r="H24" s="535"/>
      <c r="I24" s="536"/>
    </row>
    <row r="25" spans="1:9">
      <c r="A25" s="176"/>
      <c r="B25" s="177"/>
      <c r="C25" s="531"/>
      <c r="D25" s="532"/>
      <c r="E25" s="532"/>
      <c r="F25" s="532"/>
      <c r="G25" s="532"/>
      <c r="H25" s="532"/>
      <c r="I25" s="533"/>
    </row>
    <row r="26" spans="1:9">
      <c r="A26" s="529" t="s">
        <v>238</v>
      </c>
      <c r="B26" s="530"/>
      <c r="C26" s="529"/>
      <c r="D26" s="528"/>
      <c r="E26" s="528"/>
      <c r="F26" s="528"/>
      <c r="G26" s="528"/>
      <c r="H26" s="528"/>
      <c r="I26" s="530"/>
    </row>
    <row r="27" spans="1:9">
      <c r="A27" s="176"/>
      <c r="B27" s="177"/>
      <c r="C27" s="534"/>
      <c r="D27" s="535"/>
      <c r="E27" s="535"/>
      <c r="F27" s="535"/>
      <c r="G27" s="535"/>
      <c r="H27" s="535"/>
      <c r="I27" s="536"/>
    </row>
    <row r="28" spans="1:9">
      <c r="A28" s="174"/>
      <c r="B28" s="175"/>
      <c r="C28" s="531"/>
      <c r="D28" s="532"/>
      <c r="E28" s="532"/>
      <c r="F28" s="532"/>
      <c r="G28" s="532"/>
      <c r="H28" s="532"/>
      <c r="I28" s="533"/>
    </row>
    <row r="29" spans="1:9">
      <c r="A29" s="529" t="s">
        <v>232</v>
      </c>
      <c r="B29" s="530"/>
      <c r="C29" s="529"/>
      <c r="D29" s="528"/>
      <c r="E29" s="528"/>
      <c r="F29" s="528"/>
      <c r="G29" s="528"/>
      <c r="H29" s="528"/>
      <c r="I29" s="530"/>
    </row>
    <row r="30" spans="1:9">
      <c r="A30" s="178"/>
      <c r="B30" s="179"/>
      <c r="C30" s="534"/>
      <c r="D30" s="535"/>
      <c r="E30" s="535"/>
      <c r="F30" s="535"/>
      <c r="G30" s="535"/>
      <c r="H30" s="535"/>
      <c r="I30" s="536"/>
    </row>
    <row r="31" spans="1:9">
      <c r="A31" s="174"/>
      <c r="B31" s="175"/>
      <c r="C31" s="531"/>
      <c r="D31" s="532"/>
      <c r="E31" s="532"/>
      <c r="F31" s="532"/>
      <c r="G31" s="532"/>
      <c r="H31" s="532"/>
      <c r="I31" s="533"/>
    </row>
    <row r="32" spans="1:9">
      <c r="A32" s="529" t="s">
        <v>233</v>
      </c>
      <c r="B32" s="530"/>
      <c r="C32" s="529"/>
      <c r="D32" s="528"/>
      <c r="E32" s="528"/>
      <c r="F32" s="528"/>
      <c r="G32" s="528"/>
      <c r="H32" s="528"/>
      <c r="I32" s="530"/>
    </row>
    <row r="33" spans="1:9">
      <c r="A33" s="178"/>
      <c r="B33" s="179"/>
      <c r="C33" s="534"/>
      <c r="D33" s="535"/>
      <c r="E33" s="535"/>
      <c r="F33" s="535"/>
      <c r="G33" s="535"/>
      <c r="H33" s="535"/>
      <c r="I33" s="536"/>
    </row>
    <row r="34" spans="1:9" ht="40.5" customHeight="1">
      <c r="A34" s="525" t="s">
        <v>234</v>
      </c>
      <c r="B34" s="526"/>
      <c r="C34" s="537"/>
      <c r="D34" s="538"/>
      <c r="E34" s="538"/>
      <c r="F34" s="538"/>
      <c r="G34" s="538"/>
      <c r="H34" s="538"/>
      <c r="I34" s="539"/>
    </row>
    <row r="37" spans="1:9">
      <c r="A37" s="527" t="s">
        <v>235</v>
      </c>
      <c r="B37" s="527"/>
      <c r="C37" s="527"/>
      <c r="D37" s="527"/>
      <c r="E37" s="527"/>
      <c r="F37" s="527"/>
      <c r="G37" s="527"/>
      <c r="H37" s="527"/>
      <c r="I37" s="527"/>
    </row>
    <row r="38" spans="1:9">
      <c r="A38" s="527" t="s">
        <v>236</v>
      </c>
      <c r="B38" s="527"/>
      <c r="C38" s="527"/>
      <c r="D38" s="527"/>
      <c r="E38" s="527"/>
      <c r="F38" s="527"/>
      <c r="G38" s="527"/>
      <c r="H38" s="527"/>
      <c r="I38" s="527"/>
    </row>
    <row r="41" spans="1:9">
      <c r="E41" t="s">
        <v>237</v>
      </c>
    </row>
    <row r="42" spans="1:9">
      <c r="F42" s="173"/>
      <c r="G42" s="173"/>
      <c r="H42" s="173"/>
      <c r="I42" s="173"/>
    </row>
  </sheetData>
  <mergeCells count="15">
    <mergeCell ref="A34:B34"/>
    <mergeCell ref="A37:I37"/>
    <mergeCell ref="A38:I38"/>
    <mergeCell ref="D12:F13"/>
    <mergeCell ref="A15:I15"/>
    <mergeCell ref="G17:I17"/>
    <mergeCell ref="A23:B23"/>
    <mergeCell ref="A29:B29"/>
    <mergeCell ref="A32:B32"/>
    <mergeCell ref="A26:B26"/>
    <mergeCell ref="C22:I24"/>
    <mergeCell ref="C25:I27"/>
    <mergeCell ref="C28:I30"/>
    <mergeCell ref="C31:I33"/>
    <mergeCell ref="C34:I34"/>
  </mergeCells>
  <phoneticPr fontId="43"/>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市スポ</vt:lpstr>
      <vt:lpstr>注意事項</vt:lpstr>
      <vt:lpstr>①団体情報入力</vt:lpstr>
      <vt:lpstr>②選手情報入力</vt:lpstr>
      <vt:lpstr> </vt:lpstr>
      <vt:lpstr>④種目別人数</vt:lpstr>
      <vt:lpstr>⑤大会前 提出用</vt:lpstr>
      <vt:lpstr>⑥大会後 個人管理用</vt:lpstr>
      <vt:lpstr>⑦入場許可申請</vt:lpstr>
      <vt:lpstr>⑧リレーの選手が反映されない</vt:lpstr>
      <vt:lpstr>⑨日付が数字になる</vt:lpstr>
      <vt:lpstr>　　　　　</vt:lpstr>
      <vt:lpstr>種目情報</vt:lpstr>
      <vt:lpstr>data_kyogisha</vt:lpstr>
      <vt:lpstr>data_team</vt:lpstr>
      <vt:lpstr>Sheet6</vt:lpstr>
      <vt:lpstr>'⑤大会前 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2021-02-26T13:32:46Z</cp:lastPrinted>
  <dcterms:created xsi:type="dcterms:W3CDTF">2013-01-03T14:12:28Z</dcterms:created>
  <dcterms:modified xsi:type="dcterms:W3CDTF">2021-07-13T04:33:12Z</dcterms:modified>
  <cp:contentStatus/>
</cp:coreProperties>
</file>