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https://d.docs.live.net/5b1e1e75bba60979/【陸上教室】/2025陸上教室/"/>
    </mc:Choice>
  </mc:AlternateContent>
  <xr:revisionPtr revIDLastSave="68" documentId="8_{D5374257-D117-43A1-98BF-A5D08AA03D57}" xr6:coauthVersionLast="47" xr6:coauthVersionMax="47" xr10:uidLastSave="{EC67D451-C281-4447-8C7D-859C8AEB371A}"/>
  <bookViews>
    <workbookView xWindow="-120" yWindow="-120" windowWidth="29040" windowHeight="15720" tabRatio="925" activeTab="1" xr2:uid="{00000000-000D-0000-FFFF-FFFF00000000}"/>
  </bookViews>
  <sheets>
    <sheet name="陸上教室2024~25" sheetId="28" r:id="rId1"/>
    <sheet name="注意事項" sheetId="4" r:id="rId2"/>
    <sheet name="①参加者一覧表" sheetId="3" r:id="rId3"/>
    <sheet name="②参加人数一覧表" sheetId="17" r:id="rId4"/>
    <sheet name="Sheet5" sheetId="27" state="hidden" r:id="rId5"/>
    <sheet name="W4R" sheetId="26" state="hidden" r:id="rId6"/>
    <sheet name="data_team" sheetId="19" state="hidden" r:id="rId7"/>
  </sheets>
  <externalReferences>
    <externalReference r:id="rId8"/>
    <externalReference r:id="rId9"/>
    <externalReference r:id="rId10"/>
    <externalReference r:id="rId11"/>
  </externalReferences>
  <definedNames>
    <definedName name="otoko">[1]一覧表!#REF!</definedName>
    <definedName name="_xlnm.Print_Area" localSheetId="2">①参加者一覧表!$A$1:$R$99</definedName>
    <definedName name="_xlnm.Print_Area" localSheetId="3">②参加人数一覧表!$A$1:$J$46</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1" i="3" l="1"/>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 i="3"/>
  <c r="U10" i="3"/>
  <c r="V10" i="3"/>
  <c r="AA10" i="3" s="1"/>
  <c r="W10" i="3"/>
  <c r="Z10" i="3" s="1"/>
  <c r="X10" i="3"/>
  <c r="Y10" i="3"/>
  <c r="U11" i="3"/>
  <c r="V11" i="3"/>
  <c r="W11" i="3"/>
  <c r="Z11" i="3" s="1"/>
  <c r="X11" i="3"/>
  <c r="AA11" i="3" s="1"/>
  <c r="Y11" i="3"/>
  <c r="U12" i="3"/>
  <c r="V12" i="3"/>
  <c r="AA12" i="3" s="1"/>
  <c r="W12" i="3"/>
  <c r="Z12" i="3" s="1"/>
  <c r="X12" i="3"/>
  <c r="Y12" i="3"/>
  <c r="U13" i="3"/>
  <c r="V13" i="3"/>
  <c r="W13" i="3"/>
  <c r="Z13" i="3" s="1"/>
  <c r="X13" i="3"/>
  <c r="AA13" i="3" s="1"/>
  <c r="Y13" i="3"/>
  <c r="U22" i="3" l="1"/>
  <c r="H23" i="17" s="1"/>
  <c r="I23" i="17" s="1"/>
  <c r="U21" i="3"/>
  <c r="H22" i="17" s="1"/>
  <c r="I22" i="17" s="1"/>
  <c r="U20" i="3"/>
  <c r="H21" i="17" s="1"/>
  <c r="I21" i="17" s="1"/>
  <c r="U19" i="3"/>
  <c r="H20" i="17" s="1"/>
  <c r="I20" i="17" s="1"/>
  <c r="U18" i="3"/>
  <c r="H19" i="17" s="1"/>
  <c r="I19" i="17" s="1"/>
  <c r="U17" i="3"/>
  <c r="H18" i="17" s="1"/>
  <c r="I18" i="17" s="1"/>
  <c r="H13" i="17"/>
  <c r="H12" i="17"/>
  <c r="I12" i="17" s="1"/>
  <c r="H11" i="17"/>
  <c r="U16" i="3"/>
  <c r="H17" i="17" s="1"/>
  <c r="I17" i="17" s="1"/>
  <c r="U15" i="3"/>
  <c r="H16" i="17" s="1"/>
  <c r="I16" i="17" s="1"/>
  <c r="U14" i="3"/>
  <c r="H15" i="17" s="1"/>
  <c r="I15" i="17" s="1"/>
  <c r="H14" i="17"/>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AL90" i="3"/>
  <c r="AL91" i="3"/>
  <c r="AL92" i="3"/>
  <c r="AL93" i="3"/>
  <c r="AL94" i="3"/>
  <c r="AL95" i="3"/>
  <c r="AL96" i="3"/>
  <c r="AL97" i="3"/>
  <c r="AL98" i="3"/>
  <c r="AL99" i="3"/>
  <c r="AL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AJ37" i="3"/>
  <c r="AJ38" i="3"/>
  <c r="AJ39" i="3"/>
  <c r="AJ40" i="3"/>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AJ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10" i="3"/>
  <c r="AH99" i="3"/>
  <c r="AH11" i="3"/>
  <c r="AH12" i="3"/>
  <c r="AH13" i="3"/>
  <c r="AH14" i="3"/>
  <c r="AH15" i="3"/>
  <c r="AH16" i="3"/>
  <c r="AH17" i="3"/>
  <c r="AH18" i="3"/>
  <c r="AH19" i="3"/>
  <c r="AH20" i="3"/>
  <c r="AH21" i="3"/>
  <c r="AH22" i="3"/>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10"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W14" i="3"/>
  <c r="W15" i="3"/>
  <c r="W16" i="3"/>
  <c r="W17" i="3"/>
  <c r="W18" i="3"/>
  <c r="W19" i="3"/>
  <c r="W20" i="3"/>
  <c r="W21" i="3"/>
  <c r="W22" i="3"/>
  <c r="W23" i="3"/>
  <c r="W24" i="3"/>
  <c r="W25" i="3"/>
  <c r="W26" i="3"/>
  <c r="W27" i="3"/>
  <c r="W28" i="3"/>
  <c r="W29" i="3"/>
  <c r="W30" i="3"/>
  <c r="W31" i="3"/>
  <c r="W32" i="3"/>
  <c r="W33" i="3"/>
  <c r="W34" i="3"/>
  <c r="W35" i="3"/>
  <c r="W36" i="3"/>
  <c r="W37"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Q3" i="3"/>
  <c r="P3" i="3"/>
  <c r="O3" i="3"/>
  <c r="AB9" i="3" l="1"/>
  <c r="AA9" i="3"/>
  <c r="Z9" i="3"/>
  <c r="AG2" i="3"/>
  <c r="AC2" i="3"/>
  <c r="Y2" i="3"/>
  <c r="AK13" i="3" l="1"/>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N13" i="3"/>
  <c r="AO13" i="3"/>
  <c r="R4" i="3"/>
  <c r="AN99" i="3"/>
  <c r="AN98" i="3"/>
  <c r="AN97" i="3"/>
  <c r="AN96" i="3"/>
  <c r="AN95" i="3"/>
  <c r="AN94" i="3"/>
  <c r="AN93" i="3"/>
  <c r="AN92" i="3"/>
  <c r="AN91" i="3"/>
  <c r="AN90" i="3"/>
  <c r="AN89" i="3"/>
  <c r="AN88" i="3"/>
  <c r="AN87" i="3"/>
  <c r="AN86" i="3"/>
  <c r="AN85" i="3"/>
  <c r="AN84" i="3"/>
  <c r="AN83" i="3"/>
  <c r="AN82" i="3"/>
  <c r="AN81" i="3"/>
  <c r="AN80" i="3"/>
  <c r="AN79" i="3"/>
  <c r="AN78" i="3"/>
  <c r="AN77" i="3"/>
  <c r="AN76" i="3"/>
  <c r="AN75" i="3"/>
  <c r="AN74" i="3"/>
  <c r="AN73" i="3"/>
  <c r="AN72" i="3"/>
  <c r="AN71" i="3"/>
  <c r="AN70" i="3"/>
  <c r="AN69" i="3"/>
  <c r="AN68" i="3"/>
  <c r="AN67" i="3"/>
  <c r="AN66" i="3"/>
  <c r="AN65" i="3"/>
  <c r="AN64" i="3"/>
  <c r="AN63" i="3"/>
  <c r="AN62" i="3"/>
  <c r="AN61" i="3"/>
  <c r="AN60" i="3"/>
  <c r="AN59" i="3"/>
  <c r="AN58" i="3"/>
  <c r="AN57" i="3"/>
  <c r="AN56" i="3"/>
  <c r="AN55" i="3"/>
  <c r="AN54" i="3"/>
  <c r="AN53" i="3"/>
  <c r="AN52" i="3"/>
  <c r="AN51" i="3"/>
  <c r="AN50" i="3"/>
  <c r="AN49" i="3"/>
  <c r="AN48" i="3"/>
  <c r="AN47" i="3"/>
  <c r="AN46" i="3"/>
  <c r="AN45" i="3"/>
  <c r="AN44" i="3"/>
  <c r="AN43" i="3"/>
  <c r="AN42" i="3"/>
  <c r="AN41" i="3"/>
  <c r="AN40" i="3"/>
  <c r="AN39" i="3"/>
  <c r="AN38" i="3"/>
  <c r="AN37" i="3"/>
  <c r="AN36" i="3"/>
  <c r="AN35" i="3"/>
  <c r="AN34" i="3"/>
  <c r="AN33" i="3"/>
  <c r="AN32" i="3"/>
  <c r="AN31" i="3"/>
  <c r="AN30" i="3"/>
  <c r="AN29" i="3"/>
  <c r="AN28" i="3"/>
  <c r="AN27" i="3"/>
  <c r="AN26" i="3"/>
  <c r="AN25" i="3"/>
  <c r="AN24" i="3"/>
  <c r="AN23" i="3"/>
  <c r="AN22" i="3"/>
  <c r="AN21" i="3"/>
  <c r="AN20" i="3"/>
  <c r="AN19" i="3"/>
  <c r="AN18" i="3"/>
  <c r="AN17" i="3"/>
  <c r="AN16" i="3"/>
  <c r="AN15" i="3"/>
  <c r="AN14" i="3"/>
  <c r="L102" i="3"/>
  <c r="G32" i="17" s="1"/>
  <c r="B16" i="17"/>
  <c r="B14" i="17"/>
  <c r="B12" i="17"/>
  <c r="R9" i="3"/>
  <c r="Q9" i="3"/>
  <c r="P9" i="3"/>
  <c r="M104" i="3"/>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99" i="3"/>
  <c r="AO22" i="3"/>
  <c r="AO30" i="3"/>
  <c r="AO38" i="3"/>
  <c r="AO46" i="3"/>
  <c r="AO54" i="3"/>
  <c r="AO62" i="3"/>
  <c r="AO70" i="3"/>
  <c r="AO78" i="3"/>
  <c r="AO86" i="3"/>
  <c r="AO94" i="3"/>
  <c r="AO10" i="3"/>
  <c r="AM10" i="3"/>
  <c r="D1" i="17"/>
  <c r="AE19" i="3"/>
  <c r="AE18" i="3"/>
  <c r="AE17" i="3"/>
  <c r="C24" i="17" s="1"/>
  <c r="AE16" i="3"/>
  <c r="C23" i="17" s="1"/>
  <c r="AE15" i="3"/>
  <c r="C22" i="17" s="1"/>
  <c r="AE14" i="3"/>
  <c r="C21" i="17" s="1"/>
  <c r="AE13" i="3"/>
  <c r="C20" i="17" s="1"/>
  <c r="AE12" i="3"/>
  <c r="C19" i="17" s="1"/>
  <c r="AO21" i="3"/>
  <c r="AO23" i="3"/>
  <c r="AO24" i="3"/>
  <c r="AO25" i="3"/>
  <c r="AO26" i="3"/>
  <c r="AO27" i="3"/>
  <c r="AO28" i="3"/>
  <c r="AO29" i="3"/>
  <c r="AO31" i="3"/>
  <c r="AO32" i="3"/>
  <c r="AO33" i="3"/>
  <c r="AO34" i="3"/>
  <c r="AO35" i="3"/>
  <c r="AO36" i="3"/>
  <c r="AO37" i="3"/>
  <c r="AO39" i="3"/>
  <c r="AO40" i="3"/>
  <c r="AO41" i="3"/>
  <c r="AO42" i="3"/>
  <c r="AO43" i="3"/>
  <c r="AO44" i="3"/>
  <c r="AO45" i="3"/>
  <c r="AO47" i="3"/>
  <c r="AO48" i="3"/>
  <c r="AO49" i="3"/>
  <c r="AO50" i="3"/>
  <c r="AO51" i="3"/>
  <c r="AO52" i="3"/>
  <c r="AO53" i="3"/>
  <c r="AO55" i="3"/>
  <c r="AO56" i="3"/>
  <c r="AO57" i="3"/>
  <c r="AO58" i="3"/>
  <c r="AO59" i="3"/>
  <c r="AO60" i="3"/>
  <c r="AO61" i="3"/>
  <c r="AO63" i="3"/>
  <c r="AO64" i="3"/>
  <c r="AO65" i="3"/>
  <c r="AO66" i="3"/>
  <c r="AO67" i="3"/>
  <c r="AO68" i="3"/>
  <c r="AO69" i="3"/>
  <c r="AO71" i="3"/>
  <c r="AO72" i="3"/>
  <c r="AO73" i="3"/>
  <c r="AO74" i="3"/>
  <c r="AO75" i="3"/>
  <c r="AO76" i="3"/>
  <c r="AO77" i="3"/>
  <c r="AO79" i="3"/>
  <c r="AO80" i="3"/>
  <c r="AO81" i="3"/>
  <c r="AO82" i="3"/>
  <c r="AO83" i="3"/>
  <c r="AO84" i="3"/>
  <c r="AO85" i="3"/>
  <c r="AO87" i="3"/>
  <c r="AO88" i="3"/>
  <c r="AO89" i="3"/>
  <c r="AO90" i="3"/>
  <c r="AO91" i="3"/>
  <c r="AO92" i="3"/>
  <c r="AO93" i="3"/>
  <c r="AO95" i="3"/>
  <c r="AO96" i="3"/>
  <c r="AO97" i="3"/>
  <c r="AO98" i="3"/>
  <c r="AO99" i="3"/>
  <c r="AO11" i="3"/>
  <c r="AO15" i="3"/>
  <c r="AO17" i="3"/>
  <c r="AO19" i="3"/>
  <c r="AO20" i="3"/>
  <c r="V19" i="3"/>
  <c r="Z19" i="3" s="1"/>
  <c r="V20" i="3"/>
  <c r="AA20" i="3" s="1"/>
  <c r="V21" i="3"/>
  <c r="Z21" i="3" s="1"/>
  <c r="V22" i="3"/>
  <c r="AB22" i="3" s="1"/>
  <c r="V23" i="3"/>
  <c r="Z23" i="3" s="1"/>
  <c r="V24" i="3"/>
  <c r="AA24" i="3" s="1"/>
  <c r="V25" i="3"/>
  <c r="Z25" i="3" s="1"/>
  <c r="V26" i="3"/>
  <c r="Z26" i="3" s="1"/>
  <c r="V27" i="3"/>
  <c r="Z27" i="3" s="1"/>
  <c r="V28" i="3"/>
  <c r="AA28" i="3" s="1"/>
  <c r="AB28" i="3"/>
  <c r="V29" i="3"/>
  <c r="Z29" i="3" s="1"/>
  <c r="V30" i="3"/>
  <c r="Z30" i="3" s="1"/>
  <c r="V31" i="3"/>
  <c r="Z31" i="3" s="1"/>
  <c r="V32" i="3"/>
  <c r="AA32" i="3" s="1"/>
  <c r="V33" i="3"/>
  <c r="Z33" i="3" s="1"/>
  <c r="V34" i="3"/>
  <c r="Z34" i="3" s="1"/>
  <c r="V35" i="3"/>
  <c r="Z35" i="3" s="1"/>
  <c r="V36" i="3"/>
  <c r="AB36" i="3" s="1"/>
  <c r="V37" i="3"/>
  <c r="Z37" i="3" s="1"/>
  <c r="V38" i="3"/>
  <c r="AA38" i="3" s="1"/>
  <c r="V39" i="3"/>
  <c r="Z39" i="3" s="1"/>
  <c r="V40" i="3"/>
  <c r="AA40" i="3" s="1"/>
  <c r="V41" i="3"/>
  <c r="Z41" i="3" s="1"/>
  <c r="V42" i="3"/>
  <c r="AB42" i="3" s="1"/>
  <c r="V43" i="3"/>
  <c r="Z43" i="3" s="1"/>
  <c r="V44" i="3"/>
  <c r="Z44" i="3" s="1"/>
  <c r="V45" i="3"/>
  <c r="Z45" i="3" s="1"/>
  <c r="V46" i="3"/>
  <c r="AA46" i="3" s="1"/>
  <c r="V47" i="3"/>
  <c r="Z47" i="3" s="1"/>
  <c r="V48" i="3"/>
  <c r="AB48" i="3" s="1"/>
  <c r="V49" i="3"/>
  <c r="Z49" i="3" s="1"/>
  <c r="V50" i="3"/>
  <c r="AA50" i="3" s="1"/>
  <c r="V51" i="3"/>
  <c r="Z51" i="3" s="1"/>
  <c r="V52" i="3"/>
  <c r="Z52" i="3" s="1"/>
  <c r="V53" i="3"/>
  <c r="Z53" i="3" s="1"/>
  <c r="V54" i="3"/>
  <c r="AA54" i="3" s="1"/>
  <c r="V55" i="3"/>
  <c r="Z55" i="3" s="1"/>
  <c r="V56" i="3"/>
  <c r="Z56" i="3" s="1"/>
  <c r="V57" i="3"/>
  <c r="Z57" i="3" s="1"/>
  <c r="V58" i="3"/>
  <c r="AA58" i="3" s="1"/>
  <c r="V59" i="3"/>
  <c r="Z59" i="3" s="1"/>
  <c r="V60" i="3"/>
  <c r="AB60" i="3" s="1"/>
  <c r="V61" i="3"/>
  <c r="AA61" i="3" s="1"/>
  <c r="V62" i="3"/>
  <c r="AA62" i="3" s="1"/>
  <c r="V63" i="3"/>
  <c r="AA63" i="3" s="1"/>
  <c r="V64" i="3"/>
  <c r="AA64" i="3" s="1"/>
  <c r="V65" i="3"/>
  <c r="AA65" i="3" s="1"/>
  <c r="V66" i="3"/>
  <c r="AA66" i="3" s="1"/>
  <c r="V67" i="3"/>
  <c r="AA67" i="3" s="1"/>
  <c r="V68" i="3"/>
  <c r="Z68" i="3" s="1"/>
  <c r="V69" i="3"/>
  <c r="AA69" i="3" s="1"/>
  <c r="V70" i="3"/>
  <c r="AA70" i="3" s="1"/>
  <c r="V71" i="3"/>
  <c r="AA71" i="3" s="1"/>
  <c r="V72" i="3"/>
  <c r="Z72" i="3" s="1"/>
  <c r="V73" i="3"/>
  <c r="AA73" i="3" s="1"/>
  <c r="V74" i="3"/>
  <c r="AA74" i="3" s="1"/>
  <c r="V75" i="3"/>
  <c r="AA75" i="3" s="1"/>
  <c r="V76" i="3"/>
  <c r="AB76" i="3" s="1"/>
  <c r="V77" i="3"/>
  <c r="AA77" i="3" s="1"/>
  <c r="V78" i="3"/>
  <c r="AA78" i="3" s="1"/>
  <c r="V79" i="3"/>
  <c r="AA79" i="3" s="1"/>
  <c r="V80" i="3"/>
  <c r="AA80" i="3" s="1"/>
  <c r="V81" i="3"/>
  <c r="AA81" i="3" s="1"/>
  <c r="V82" i="3"/>
  <c r="AA82" i="3" s="1"/>
  <c r="V83" i="3"/>
  <c r="AA83" i="3" s="1"/>
  <c r="V84" i="3"/>
  <c r="Z84" i="3" s="1"/>
  <c r="V85" i="3"/>
  <c r="AA85" i="3" s="1"/>
  <c r="V86" i="3"/>
  <c r="AA86" i="3" s="1"/>
  <c r="V87" i="3"/>
  <c r="AA87" i="3" s="1"/>
  <c r="V88" i="3"/>
  <c r="AB88" i="3" s="1"/>
  <c r="V89" i="3"/>
  <c r="AA89" i="3" s="1"/>
  <c r="V90" i="3"/>
  <c r="AA90" i="3" s="1"/>
  <c r="V91" i="3"/>
  <c r="AA91" i="3" s="1"/>
  <c r="V92" i="3"/>
  <c r="Z92" i="3" s="1"/>
  <c r="V93" i="3"/>
  <c r="AA93" i="3" s="1"/>
  <c r="V94" i="3"/>
  <c r="AA94" i="3" s="1"/>
  <c r="V95" i="3"/>
  <c r="AA95" i="3" s="1"/>
  <c r="V96" i="3"/>
  <c r="AB96" i="3" s="1"/>
  <c r="V97" i="3"/>
  <c r="AA97" i="3" s="1"/>
  <c r="V98" i="3"/>
  <c r="Z98" i="3" s="1"/>
  <c r="V99" i="3"/>
  <c r="AA99" i="3" s="1"/>
  <c r="AB12" i="3"/>
  <c r="V14" i="3"/>
  <c r="AB14" i="3" s="1"/>
  <c r="V15" i="3"/>
  <c r="V16" i="3"/>
  <c r="AB16" i="3" s="1"/>
  <c r="V17" i="3"/>
  <c r="Z17" i="3" s="1"/>
  <c r="V18" i="3"/>
  <c r="AB18" i="3" s="1"/>
  <c r="AB15" i="3"/>
  <c r="AA16" i="3"/>
  <c r="N102" i="3"/>
  <c r="N103" i="3" s="1"/>
  <c r="O102" i="3"/>
  <c r="O103" i="3" s="1"/>
  <c r="N104" i="3"/>
  <c r="O104" i="3"/>
  <c r="N105" i="3"/>
  <c r="O105" i="3"/>
  <c r="AK11" i="3"/>
  <c r="AN11" i="3"/>
  <c r="AK12" i="3"/>
  <c r="AN12" i="3"/>
  <c r="AO12" i="3"/>
  <c r="AO14" i="3"/>
  <c r="AO16" i="3"/>
  <c r="AO18" i="3"/>
  <c r="AN10" i="3"/>
  <c r="Z16" i="3"/>
  <c r="Z15" i="3"/>
  <c r="AA15" i="3"/>
  <c r="AD12" i="3"/>
  <c r="AD13" i="3"/>
  <c r="AD14" i="3"/>
  <c r="AD15" i="3"/>
  <c r="AD16" i="3"/>
  <c r="AD17" i="3"/>
  <c r="AD18" i="3"/>
  <c r="P100" i="3"/>
  <c r="P101" i="3"/>
  <c r="P102" i="3"/>
  <c r="P103" i="3"/>
  <c r="P104" i="3"/>
  <c r="C1" i="3"/>
  <c r="H8" i="27"/>
  <c r="I8" i="27" s="1"/>
  <c r="H40" i="27"/>
  <c r="G40" i="27" s="1"/>
  <c r="H72" i="27"/>
  <c r="C72" i="27" s="1"/>
  <c r="AH100" i="3"/>
  <c r="AH101" i="3"/>
  <c r="M102" i="3"/>
  <c r="M103" i="3" s="1"/>
  <c r="M105" i="3"/>
  <c r="AP3" i="3"/>
  <c r="D6" i="17"/>
  <c r="I100" i="3"/>
  <c r="A3" i="17"/>
  <c r="D101" i="3"/>
  <c r="D100" i="3"/>
  <c r="D5" i="17"/>
  <c r="B6" i="17"/>
  <c r="H85" i="27"/>
  <c r="G85" i="27" s="1"/>
  <c r="H75" i="27"/>
  <c r="I75" i="27" s="1"/>
  <c r="H22" i="27"/>
  <c r="I22" i="27" s="1"/>
  <c r="H13" i="27"/>
  <c r="F13" i="27" s="1"/>
  <c r="H5" i="27"/>
  <c r="C5" i="27" s="1"/>
  <c r="H4" i="27"/>
  <c r="C4" i="27" s="1"/>
  <c r="F38" i="17"/>
  <c r="D2" i="26"/>
  <c r="A15" i="19"/>
  <c r="H15" i="19" s="1"/>
  <c r="A2" i="19"/>
  <c r="C2" i="19" s="1"/>
  <c r="A16" i="19"/>
  <c r="M16" i="19" s="1"/>
  <c r="A3" i="19"/>
  <c r="L3" i="19"/>
  <c r="A2" i="26"/>
  <c r="A5" i="19"/>
  <c r="I5" i="19" s="1"/>
  <c r="A23" i="19"/>
  <c r="D23" i="19" s="1"/>
  <c r="A7" i="19"/>
  <c r="M7" i="19" s="1"/>
  <c r="A25" i="19"/>
  <c r="D25" i="19" s="1"/>
  <c r="A19" i="19"/>
  <c r="L19" i="19" s="1"/>
  <c r="I19" i="19"/>
  <c r="A21" i="19"/>
  <c r="D21" i="19" s="1"/>
  <c r="I21" i="19"/>
  <c r="A22" i="19"/>
  <c r="J22" i="19" s="1"/>
  <c r="A4" i="19"/>
  <c r="H19" i="19"/>
  <c r="A6" i="19"/>
  <c r="A14" i="19"/>
  <c r="M14" i="19" s="1"/>
  <c r="A18" i="19"/>
  <c r="K18" i="19" s="1"/>
  <c r="M18" i="19"/>
  <c r="A24" i="19"/>
  <c r="K24" i="19" s="1"/>
  <c r="A17" i="19"/>
  <c r="M17" i="19" s="1"/>
  <c r="K7" i="19"/>
  <c r="L5" i="19"/>
  <c r="I4" i="19"/>
  <c r="M5" i="19"/>
  <c r="J4" i="19"/>
  <c r="H2" i="26"/>
  <c r="L6" i="19"/>
  <c r="L15" i="19"/>
  <c r="B6" i="19"/>
  <c r="B19" i="19"/>
  <c r="H16" i="19"/>
  <c r="J15" i="19"/>
  <c r="M6" i="19"/>
  <c r="I16" i="19"/>
  <c r="H7" i="19"/>
  <c r="F2" i="26"/>
  <c r="I2" i="26"/>
  <c r="H17" i="19"/>
  <c r="H6" i="19"/>
  <c r="H5" i="19"/>
  <c r="K15" i="19"/>
  <c r="H14" i="19"/>
  <c r="M19" i="19"/>
  <c r="K16" i="19"/>
  <c r="D16" i="19"/>
  <c r="M15" i="19"/>
  <c r="J6" i="19"/>
  <c r="J19" i="19"/>
  <c r="K19" i="19"/>
  <c r="A20" i="19"/>
  <c r="B20" i="19" s="1"/>
  <c r="J21" i="19"/>
  <c r="E2" i="26"/>
  <c r="C2" i="26"/>
  <c r="K2" i="26"/>
  <c r="L18" i="19"/>
  <c r="K21" i="19"/>
  <c r="B23" i="19"/>
  <c r="B3" i="19"/>
  <c r="C21" i="19"/>
  <c r="L21" i="19"/>
  <c r="M21" i="19"/>
  <c r="H23" i="19"/>
  <c r="J18" i="19"/>
  <c r="I17" i="19"/>
  <c r="J17" i="19"/>
  <c r="L17" i="19"/>
  <c r="K17" i="19"/>
  <c r="B17" i="19"/>
  <c r="K6" i="19"/>
  <c r="I6" i="19"/>
  <c r="B4" i="19"/>
  <c r="L4" i="19"/>
  <c r="M4" i="19"/>
  <c r="K4" i="19"/>
  <c r="J16" i="19"/>
  <c r="L16" i="19"/>
  <c r="B7" i="19"/>
  <c r="J7" i="19"/>
  <c r="I7" i="19"/>
  <c r="L7" i="19"/>
  <c r="B18" i="19"/>
  <c r="I18" i="19"/>
  <c r="I3" i="19"/>
  <c r="M3" i="19"/>
  <c r="K3" i="19"/>
  <c r="J3" i="19"/>
  <c r="J14" i="19"/>
  <c r="K14" i="19"/>
  <c r="K5" i="19"/>
  <c r="B5" i="19"/>
  <c r="C17" i="19"/>
  <c r="C5" i="19"/>
  <c r="C18" i="19"/>
  <c r="C4" i="19"/>
  <c r="C3" i="19"/>
  <c r="C7" i="19"/>
  <c r="C6" i="19"/>
  <c r="D17" i="19"/>
  <c r="D3" i="19"/>
  <c r="D7" i="19"/>
  <c r="D14" i="19"/>
  <c r="D15" i="19"/>
  <c r="D4" i="19"/>
  <c r="D5" i="19"/>
  <c r="C19" i="19"/>
  <c r="H21" i="19"/>
  <c r="H3" i="19"/>
  <c r="J2" i="26"/>
  <c r="H18" i="19"/>
  <c r="D19" i="19"/>
  <c r="G2" i="26"/>
  <c r="H4" i="19"/>
  <c r="C16" i="19"/>
  <c r="D6" i="19"/>
  <c r="K20" i="19"/>
  <c r="J20" i="19"/>
  <c r="C20" i="19"/>
  <c r="L20" i="19"/>
  <c r="M20" i="19"/>
  <c r="I20" i="19"/>
  <c r="H20" i="19"/>
  <c r="A13" i="19"/>
  <c r="I13" i="19" s="1"/>
  <c r="A10" i="19"/>
  <c r="L10" i="19" s="1"/>
  <c r="A12" i="19"/>
  <c r="H12" i="19" s="1"/>
  <c r="A9" i="19"/>
  <c r="K9" i="19" s="1"/>
  <c r="A11" i="19"/>
  <c r="D11" i="19" s="1"/>
  <c r="A8" i="19"/>
  <c r="C8" i="19" s="1"/>
  <c r="H8" i="19"/>
  <c r="K8" i="19"/>
  <c r="B11" i="19"/>
  <c r="I11" i="19"/>
  <c r="J11" i="19"/>
  <c r="M11" i="19"/>
  <c r="B12" i="19"/>
  <c r="J12" i="19"/>
  <c r="L12" i="19"/>
  <c r="M12" i="19"/>
  <c r="I12" i="19"/>
  <c r="D12" i="19"/>
  <c r="C12" i="19"/>
  <c r="K10" i="19"/>
  <c r="B9" i="19"/>
  <c r="D9" i="19"/>
  <c r="L9" i="19"/>
  <c r="I9" i="19"/>
  <c r="M9" i="19"/>
  <c r="H9" i="19"/>
  <c r="J9" i="19"/>
  <c r="H13" i="19"/>
  <c r="C13" i="19"/>
  <c r="K13" i="19"/>
  <c r="L13" i="19"/>
  <c r="M13" i="19"/>
  <c r="B13" i="19"/>
  <c r="J13" i="19"/>
  <c r="D13" i="19"/>
  <c r="C13" i="27"/>
  <c r="H80" i="27"/>
  <c r="F80" i="27" s="1"/>
  <c r="H48" i="27"/>
  <c r="B48" i="27" s="1"/>
  <c r="H16" i="27"/>
  <c r="I16" i="27" s="1"/>
  <c r="H69" i="27"/>
  <c r="C69" i="27" s="1"/>
  <c r="H65" i="27"/>
  <c r="I65" i="27" s="1"/>
  <c r="H37" i="27"/>
  <c r="D37" i="27" s="1"/>
  <c r="H33" i="27"/>
  <c r="B33" i="27" s="1"/>
  <c r="H90" i="27"/>
  <c r="H86" i="27"/>
  <c r="B86" i="27" s="1"/>
  <c r="H68" i="27"/>
  <c r="D68" i="27" s="1"/>
  <c r="A68" i="27" s="1"/>
  <c r="H64" i="27"/>
  <c r="F64" i="27" s="1"/>
  <c r="H58" i="27"/>
  <c r="D58" i="27" s="1"/>
  <c r="H54" i="27"/>
  <c r="B54" i="27" s="1"/>
  <c r="H36" i="27"/>
  <c r="D36" i="27" s="1"/>
  <c r="A36" i="27" s="1"/>
  <c r="H32" i="27"/>
  <c r="F32" i="27" s="1"/>
  <c r="H26" i="27"/>
  <c r="D26" i="27" s="1"/>
  <c r="H81" i="27"/>
  <c r="F81" i="27" s="1"/>
  <c r="H78" i="27"/>
  <c r="E78" i="27" s="1"/>
  <c r="H53" i="27"/>
  <c r="E53" i="27" s="1"/>
  <c r="H49" i="27"/>
  <c r="C49" i="27" s="1"/>
  <c r="H21" i="27"/>
  <c r="G21" i="27" s="1"/>
  <c r="H17" i="27"/>
  <c r="F17" i="27" s="1"/>
  <c r="H10" i="27"/>
  <c r="F10" i="27" s="1"/>
  <c r="H6" i="27"/>
  <c r="G6" i="27" s="1"/>
  <c r="AP5" i="3"/>
  <c r="AP4" i="3"/>
  <c r="H74" i="27"/>
  <c r="H70" i="27"/>
  <c r="D70" i="27" s="1"/>
  <c r="A70" i="27" s="1"/>
  <c r="H42" i="27"/>
  <c r="D42" i="27" s="1"/>
  <c r="A42" i="27" s="1"/>
  <c r="H38" i="27"/>
  <c r="E38" i="27" s="1"/>
  <c r="H89" i="27"/>
  <c r="I89" i="27" s="1"/>
  <c r="H51" i="27"/>
  <c r="G51" i="27" s="1"/>
  <c r="H41" i="27"/>
  <c r="E41" i="27" s="1"/>
  <c r="H19" i="27"/>
  <c r="E19" i="27" s="1"/>
  <c r="H82" i="27"/>
  <c r="C82" i="27" s="1"/>
  <c r="H66" i="27"/>
  <c r="I66" i="27" s="1"/>
  <c r="H50" i="27"/>
  <c r="C50" i="27" s="1"/>
  <c r="H34" i="27"/>
  <c r="G34" i="27" s="1"/>
  <c r="H18" i="27"/>
  <c r="C18" i="27" s="1"/>
  <c r="H7" i="27"/>
  <c r="B7" i="27" s="1"/>
  <c r="I85" i="27"/>
  <c r="H62" i="27"/>
  <c r="D62" i="27" s="1"/>
  <c r="A62" i="27" s="1"/>
  <c r="H57" i="27"/>
  <c r="E57" i="27" s="1"/>
  <c r="H46" i="27"/>
  <c r="I46" i="27" s="1"/>
  <c r="H30" i="27"/>
  <c r="G30" i="27" s="1"/>
  <c r="H25" i="27"/>
  <c r="D25" i="27" s="1"/>
  <c r="A25" i="27" s="1"/>
  <c r="H14" i="27"/>
  <c r="D14" i="27" s="1"/>
  <c r="A14" i="27" s="1"/>
  <c r="H9" i="27"/>
  <c r="D9" i="27" s="1"/>
  <c r="H67" i="27"/>
  <c r="F67" i="27" s="1"/>
  <c r="H59" i="27"/>
  <c r="I59" i="27" s="1"/>
  <c r="H43" i="27"/>
  <c r="B43" i="27" s="1"/>
  <c r="H35" i="27"/>
  <c r="C35" i="27" s="1"/>
  <c r="H27" i="27"/>
  <c r="D27" i="27" s="1"/>
  <c r="A27" i="27" s="1"/>
  <c r="H11" i="27"/>
  <c r="B11" i="27" s="1"/>
  <c r="H63" i="27"/>
  <c r="B63" i="27" s="1"/>
  <c r="H47" i="27"/>
  <c r="F47" i="27" s="1"/>
  <c r="H39" i="27"/>
  <c r="E39" i="27" s="1"/>
  <c r="H31" i="27"/>
  <c r="G31" i="27" s="1"/>
  <c r="H15" i="27"/>
  <c r="E15" i="27" s="1"/>
  <c r="B64" i="27"/>
  <c r="B49" i="27"/>
  <c r="D69" i="27"/>
  <c r="A69" i="27" s="1"/>
  <c r="H71" i="27"/>
  <c r="B71" i="27" s="1"/>
  <c r="H28" i="27"/>
  <c r="C28" i="27" s="1"/>
  <c r="H29" i="27"/>
  <c r="B29" i="27" s="1"/>
  <c r="H73" i="27"/>
  <c r="B73" i="27" s="1"/>
  <c r="H20" i="27"/>
  <c r="E20" i="27" s="1"/>
  <c r="H84" i="27"/>
  <c r="D84" i="27" s="1"/>
  <c r="H79" i="27"/>
  <c r="D79" i="27" s="1"/>
  <c r="H76" i="27"/>
  <c r="C76" i="27" s="1"/>
  <c r="H12" i="27"/>
  <c r="B12" i="27" s="1"/>
  <c r="H77" i="27"/>
  <c r="I77" i="27" s="1"/>
  <c r="H24" i="27"/>
  <c r="B24" i="27" s="1"/>
  <c r="H88" i="27"/>
  <c r="F88" i="27" s="1"/>
  <c r="H23" i="27"/>
  <c r="D23" i="27" s="1"/>
  <c r="H55" i="27"/>
  <c r="C55" i="27" s="1"/>
  <c r="H87" i="27"/>
  <c r="I87" i="27" s="1"/>
  <c r="H60" i="27"/>
  <c r="C60" i="27" s="1"/>
  <c r="H61" i="27"/>
  <c r="I61" i="27" s="1"/>
  <c r="H83" i="27"/>
  <c r="E83" i="27" s="1"/>
  <c r="H52" i="27"/>
  <c r="D52" i="27" s="1"/>
  <c r="A52" i="27" s="1"/>
  <c r="H91" i="27"/>
  <c r="C91" i="27" s="1"/>
  <c r="H44" i="27"/>
  <c r="C44" i="27" s="1"/>
  <c r="H45" i="27"/>
  <c r="B45" i="27" s="1"/>
  <c r="H56" i="27"/>
  <c r="E56" i="27" s="1"/>
  <c r="F85" i="27" l="1"/>
  <c r="E85" i="27"/>
  <c r="D85" i="27"/>
  <c r="A85" i="27" s="1"/>
  <c r="B85" i="27"/>
  <c r="F30" i="27"/>
  <c r="C64" i="27"/>
  <c r="AB66" i="3"/>
  <c r="Z90" i="3"/>
  <c r="Z79" i="3"/>
  <c r="AA76" i="3"/>
  <c r="Z28" i="3"/>
  <c r="G61" i="27"/>
  <c r="D61" i="27"/>
  <c r="A61" i="27" s="1"/>
  <c r="AA14" i="3"/>
  <c r="Z64" i="3"/>
  <c r="F57" i="27"/>
  <c r="I86" i="27"/>
  <c r="G59" i="27"/>
  <c r="F65" i="27"/>
  <c r="Z14" i="3"/>
  <c r="AB98" i="3"/>
  <c r="C86" i="27"/>
  <c r="AA98" i="3"/>
  <c r="Z63" i="3"/>
  <c r="AA60" i="3"/>
  <c r="F86" i="27"/>
  <c r="E81" i="27"/>
  <c r="C85" i="27"/>
  <c r="AB17" i="3"/>
  <c r="Z80" i="3"/>
  <c r="AB64" i="3"/>
  <c r="Z32" i="3"/>
  <c r="AB86" i="3"/>
  <c r="Z81" i="3"/>
  <c r="Z74" i="3"/>
  <c r="AB72" i="3"/>
  <c r="Z71" i="3"/>
  <c r="Z66" i="3"/>
  <c r="AB54" i="3"/>
  <c r="AB49" i="3"/>
  <c r="AB39" i="3"/>
  <c r="AA36" i="3"/>
  <c r="AA33" i="3"/>
  <c r="AB82" i="3"/>
  <c r="AA72" i="3"/>
  <c r="AB50" i="3"/>
  <c r="AB46" i="3"/>
  <c r="AB40" i="3"/>
  <c r="AB90" i="3"/>
  <c r="Z82" i="3"/>
  <c r="AB80" i="3"/>
  <c r="Z73" i="3"/>
  <c r="AB70" i="3"/>
  <c r="Z65" i="3"/>
  <c r="Z58" i="3"/>
  <c r="AA55" i="3"/>
  <c r="Z50" i="3"/>
  <c r="AA48" i="3"/>
  <c r="Z46" i="3"/>
  <c r="Z40" i="3"/>
  <c r="AB32" i="3"/>
  <c r="F56" i="27"/>
  <c r="G71" i="27"/>
  <c r="D31" i="27"/>
  <c r="A31" i="27" s="1"/>
  <c r="C73" i="27"/>
  <c r="B79" i="27"/>
  <c r="C59" i="27"/>
  <c r="B31" i="27"/>
  <c r="C57" i="27"/>
  <c r="B19" i="27"/>
  <c r="I81" i="27"/>
  <c r="E32" i="27"/>
  <c r="B18" i="27"/>
  <c r="I10" i="27"/>
  <c r="B8" i="27"/>
  <c r="D8" i="27"/>
  <c r="A8" i="27" s="1"/>
  <c r="E82" i="27"/>
  <c r="D10" i="27"/>
  <c r="A10" i="27" s="1"/>
  <c r="D33" i="27"/>
  <c r="A33" i="27" s="1"/>
  <c r="G10" i="27"/>
  <c r="C8" i="27"/>
  <c r="F8" i="27"/>
  <c r="D82" i="27"/>
  <c r="A82" i="27" s="1"/>
  <c r="G8" i="27"/>
  <c r="E8" i="27"/>
  <c r="B4" i="27"/>
  <c r="B13" i="27"/>
  <c r="F75" i="27"/>
  <c r="AA88" i="3"/>
  <c r="Z86" i="3"/>
  <c r="AB84" i="3"/>
  <c r="Z83" i="3"/>
  <c r="Z77" i="3"/>
  <c r="Z76" i="3"/>
  <c r="AB74" i="3"/>
  <c r="Z70" i="3"/>
  <c r="AB68" i="3"/>
  <c r="Z67" i="3"/>
  <c r="Z61" i="3"/>
  <c r="Z60" i="3"/>
  <c r="AB58" i="3"/>
  <c r="Z54" i="3"/>
  <c r="AB52" i="3"/>
  <c r="AB51" i="3"/>
  <c r="AA42" i="3"/>
  <c r="AA37" i="3"/>
  <c r="Z36" i="3"/>
  <c r="AB33" i="3"/>
  <c r="G12" i="27"/>
  <c r="E12" i="27"/>
  <c r="G80" i="27"/>
  <c r="F40" i="27"/>
  <c r="AB94" i="3"/>
  <c r="AA84" i="3"/>
  <c r="AB78" i="3"/>
  <c r="AA68" i="3"/>
  <c r="AB62" i="3"/>
  <c r="AA52" i="3"/>
  <c r="AB38" i="3"/>
  <c r="Z22" i="3"/>
  <c r="F19" i="27"/>
  <c r="G45" i="27"/>
  <c r="F43" i="27"/>
  <c r="C71" i="27"/>
  <c r="I24" i="27"/>
  <c r="D45" i="27"/>
  <c r="A45" i="27" s="1"/>
  <c r="I67" i="27"/>
  <c r="F14" i="27"/>
  <c r="AA96" i="3"/>
  <c r="Z94" i="3"/>
  <c r="Z85" i="3"/>
  <c r="Z78" i="3"/>
  <c r="Z75" i="3"/>
  <c r="Z69" i="3"/>
  <c r="Z62" i="3"/>
  <c r="AA59" i="3"/>
  <c r="AA53" i="3"/>
  <c r="Z38" i="3"/>
  <c r="AA22" i="3"/>
  <c r="F70" i="27"/>
  <c r="F49" i="27"/>
  <c r="I13" i="27"/>
  <c r="D13" i="27"/>
  <c r="A13" i="27" s="1"/>
  <c r="G13" i="27"/>
  <c r="F5" i="27"/>
  <c r="AA18" i="3"/>
  <c r="Z96" i="3"/>
  <c r="AB92" i="3"/>
  <c r="Z88" i="3"/>
  <c r="AB56" i="3"/>
  <c r="AB55" i="3"/>
  <c r="AA49" i="3"/>
  <c r="Z48" i="3"/>
  <c r="AB44" i="3"/>
  <c r="AA43" i="3"/>
  <c r="Z42" i="3"/>
  <c r="AB34" i="3"/>
  <c r="AB30" i="3"/>
  <c r="AB26" i="3"/>
  <c r="AB23" i="3"/>
  <c r="AB20" i="3"/>
  <c r="AA19" i="3"/>
  <c r="Z24" i="3"/>
  <c r="B60" i="27"/>
  <c r="G20" i="27"/>
  <c r="C24" i="27"/>
  <c r="G23" i="27"/>
  <c r="F25" i="27"/>
  <c r="B27" i="27"/>
  <c r="D49" i="27"/>
  <c r="A49" i="27" s="1"/>
  <c r="E49" i="27"/>
  <c r="I58" i="27"/>
  <c r="G88" i="27"/>
  <c r="I60" i="27"/>
  <c r="E24" i="27"/>
  <c r="C45" i="27"/>
  <c r="I84" i="27"/>
  <c r="B51" i="27"/>
  <c r="G39" i="27"/>
  <c r="G62" i="27"/>
  <c r="G49" i="27"/>
  <c r="G26" i="27"/>
  <c r="AA92" i="3"/>
  <c r="AA56" i="3"/>
  <c r="AA44" i="3"/>
  <c r="AA34" i="3"/>
  <c r="AA30" i="3"/>
  <c r="AB27" i="3"/>
  <c r="AA26" i="3"/>
  <c r="AB24" i="3"/>
  <c r="AB21" i="3"/>
  <c r="Z20" i="3"/>
  <c r="G83" i="27"/>
  <c r="C79" i="27"/>
  <c r="I49" i="27"/>
  <c r="E13" i="27"/>
  <c r="Z18" i="3"/>
  <c r="AA27" i="3"/>
  <c r="AA21" i="3"/>
  <c r="I14" i="17"/>
  <c r="I11" i="17"/>
  <c r="I13" i="17"/>
  <c r="E45" i="27"/>
  <c r="F45" i="27"/>
  <c r="I45" i="27"/>
  <c r="F71" i="27"/>
  <c r="C20" i="27"/>
  <c r="B20" i="27"/>
  <c r="E55" i="27"/>
  <c r="E27" i="27"/>
  <c r="E67" i="27"/>
  <c r="C19" i="27"/>
  <c r="E60" i="27"/>
  <c r="E71" i="27"/>
  <c r="I71" i="27"/>
  <c r="I20" i="27"/>
  <c r="D20" i="27"/>
  <c r="A20" i="27" s="1"/>
  <c r="D12" i="27"/>
  <c r="A12" i="27" s="1"/>
  <c r="F23" i="27"/>
  <c r="C27" i="27"/>
  <c r="D39" i="27"/>
  <c r="A39" i="27" s="1"/>
  <c r="C67" i="27"/>
  <c r="I19" i="27"/>
  <c r="D19" i="27"/>
  <c r="A19" i="27" s="1"/>
  <c r="F35" i="27"/>
  <c r="G86" i="27"/>
  <c r="E86" i="27"/>
  <c r="D48" i="27"/>
  <c r="A48" i="27" s="1"/>
  <c r="B39" i="27"/>
  <c r="G19" i="27"/>
  <c r="G60" i="27"/>
  <c r="D71" i="27"/>
  <c r="A71" i="27" s="1"/>
  <c r="F20" i="27"/>
  <c r="C9" i="27"/>
  <c r="F27" i="27"/>
  <c r="G27" i="27"/>
  <c r="G67" i="27"/>
  <c r="D67" i="27"/>
  <c r="A67" i="27" s="1"/>
  <c r="D86" i="27"/>
  <c r="A86" i="27" s="1"/>
  <c r="D81" i="27"/>
  <c r="A81" i="27" s="1"/>
  <c r="I37" i="27"/>
  <c r="I4" i="27"/>
  <c r="G41" i="27"/>
  <c r="B25" i="27"/>
  <c r="C7" i="27"/>
  <c r="B62" i="27"/>
  <c r="I63" i="27"/>
  <c r="D22" i="27"/>
  <c r="A22" i="27" s="1"/>
  <c r="G25" i="27"/>
  <c r="C25" i="27"/>
  <c r="G7" i="27"/>
  <c r="G78" i="27"/>
  <c r="C10" i="27"/>
  <c r="I25" i="27"/>
  <c r="E25" i="27"/>
  <c r="G43" i="27"/>
  <c r="C62" i="27"/>
  <c r="F36" i="27"/>
  <c r="E17" i="27"/>
  <c r="F76" i="27"/>
  <c r="B83" i="27"/>
  <c r="D60" i="27"/>
  <c r="A60" i="27" s="1"/>
  <c r="F60" i="27"/>
  <c r="F12" i="27"/>
  <c r="I12" i="27"/>
  <c r="C84" i="27"/>
  <c r="E23" i="27"/>
  <c r="D59" i="27"/>
  <c r="A59" i="27" s="1"/>
  <c r="E59" i="27"/>
  <c r="E62" i="27"/>
  <c r="F62" i="27"/>
  <c r="I30" i="27"/>
  <c r="D63" i="27"/>
  <c r="A63" i="27" s="1"/>
  <c r="E31" i="27"/>
  <c r="I6" i="27"/>
  <c r="B42" i="27"/>
  <c r="E70" i="27"/>
  <c r="E76" i="27"/>
  <c r="F84" i="27"/>
  <c r="I52" i="27"/>
  <c r="C23" i="27"/>
  <c r="F59" i="27"/>
  <c r="B59" i="27"/>
  <c r="G11" i="27"/>
  <c r="I62" i="27"/>
  <c r="E63" i="27"/>
  <c r="C31" i="27"/>
  <c r="C78" i="27"/>
  <c r="F31" i="27"/>
  <c r="B78" i="27"/>
  <c r="F78" i="27"/>
  <c r="I76" i="27"/>
  <c r="D88" i="27"/>
  <c r="A88" i="27" s="1"/>
  <c r="E88" i="27"/>
  <c r="D28" i="27"/>
  <c r="A28" i="27" s="1"/>
  <c r="F61" i="27"/>
  <c r="C61" i="27"/>
  <c r="D57" i="27"/>
  <c r="A57" i="27" s="1"/>
  <c r="I57" i="27"/>
  <c r="C14" i="27"/>
  <c r="I14" i="27"/>
  <c r="F53" i="27"/>
  <c r="G65" i="27"/>
  <c r="C65" i="27"/>
  <c r="B58" i="27"/>
  <c r="I17" i="27"/>
  <c r="C17" i="27"/>
  <c r="E42" i="27"/>
  <c r="E50" i="27"/>
  <c r="E16" i="27"/>
  <c r="G22" i="27"/>
  <c r="B22" i="27"/>
  <c r="B76" i="27"/>
  <c r="D76" i="27"/>
  <c r="A76" i="27" s="1"/>
  <c r="B88" i="27"/>
  <c r="G29" i="27"/>
  <c r="B87" i="27"/>
  <c r="E61" i="27"/>
  <c r="B57" i="27"/>
  <c r="F41" i="27"/>
  <c r="C47" i="27"/>
  <c r="B14" i="27"/>
  <c r="E14" i="27"/>
  <c r="C26" i="27"/>
  <c r="I42" i="27"/>
  <c r="E65" i="27"/>
  <c r="D65" i="27"/>
  <c r="A65" i="27" s="1"/>
  <c r="F58" i="27"/>
  <c r="G17" i="27"/>
  <c r="D17" i="27"/>
  <c r="A17" i="27" s="1"/>
  <c r="G50" i="27"/>
  <c r="F16" i="27"/>
  <c r="E22" i="27"/>
  <c r="C22" i="27"/>
  <c r="G76" i="27"/>
  <c r="C88" i="27"/>
  <c r="B61" i="27"/>
  <c r="G57" i="27"/>
  <c r="G14" i="27"/>
  <c r="G58" i="27"/>
  <c r="B65" i="27"/>
  <c r="E58" i="27"/>
  <c r="C58" i="27"/>
  <c r="B17" i="27"/>
  <c r="B50" i="27"/>
  <c r="B16" i="27"/>
  <c r="F22" i="27"/>
  <c r="F83" i="27"/>
  <c r="F39" i="27"/>
  <c r="C39" i="27"/>
  <c r="B67" i="27"/>
  <c r="G82" i="27"/>
  <c r="C36" i="27"/>
  <c r="B68" i="27"/>
  <c r="I36" i="27"/>
  <c r="G36" i="27"/>
  <c r="F4" i="27"/>
  <c r="B82" i="27"/>
  <c r="B40" i="27"/>
  <c r="I40" i="27"/>
  <c r="C83" i="27"/>
  <c r="I39" i="27"/>
  <c r="I82" i="27"/>
  <c r="B34" i="27"/>
  <c r="G33" i="27"/>
  <c r="E36" i="27"/>
  <c r="B89" i="27"/>
  <c r="F82" i="27"/>
  <c r="D89" i="27"/>
  <c r="A89" i="27" s="1"/>
  <c r="C40" i="27"/>
  <c r="D34" i="27"/>
  <c r="A34" i="27" s="1"/>
  <c r="B36" i="27"/>
  <c r="C89" i="27"/>
  <c r="E89" i="27"/>
  <c r="G89" i="27"/>
  <c r="E4" i="27"/>
  <c r="D4" i="27"/>
  <c r="A4" i="27" s="1"/>
  <c r="G4" i="27"/>
  <c r="E40" i="27"/>
  <c r="D40" i="27"/>
  <c r="A40" i="27" s="1"/>
  <c r="B69" i="27"/>
  <c r="D16" i="27"/>
  <c r="A16" i="27" s="1"/>
  <c r="C75" i="27"/>
  <c r="B23" i="27"/>
  <c r="F89" i="27"/>
  <c r="D78" i="27"/>
  <c r="A78" i="27" s="1"/>
  <c r="I78" i="27"/>
  <c r="G68" i="27"/>
  <c r="B28" i="27"/>
  <c r="F55" i="27"/>
  <c r="I55" i="27"/>
  <c r="F9" i="27"/>
  <c r="B47" i="27"/>
  <c r="B46" i="27"/>
  <c r="I35" i="27"/>
  <c r="F18" i="27"/>
  <c r="F37" i="27"/>
  <c r="G48" i="27"/>
  <c r="I48" i="27"/>
  <c r="C70" i="27"/>
  <c r="I70" i="27"/>
  <c r="D6" i="27"/>
  <c r="A6" i="27" s="1"/>
  <c r="C56" i="27"/>
  <c r="I28" i="27"/>
  <c r="D29" i="27"/>
  <c r="A29" i="27" s="1"/>
  <c r="F52" i="27"/>
  <c r="B55" i="27"/>
  <c r="G55" i="27"/>
  <c r="I9" i="27"/>
  <c r="D47" i="27"/>
  <c r="A47" i="27" s="1"/>
  <c r="B53" i="27"/>
  <c r="I18" i="27"/>
  <c r="C37" i="27"/>
  <c r="F48" i="27"/>
  <c r="E48" i="27"/>
  <c r="B70" i="27"/>
  <c r="G37" i="27"/>
  <c r="B81" i="27"/>
  <c r="G72" i="27"/>
  <c r="B56" i="27"/>
  <c r="F29" i="27"/>
  <c r="D56" i="27"/>
  <c r="A56" i="27" s="1"/>
  <c r="B52" i="27"/>
  <c r="D55" i="27"/>
  <c r="A55" i="27" s="1"/>
  <c r="B9" i="27"/>
  <c r="C48" i="27"/>
  <c r="G70" i="27"/>
  <c r="D72" i="27"/>
  <c r="A72" i="27" s="1"/>
  <c r="D18" i="27"/>
  <c r="A18" i="27" s="1"/>
  <c r="D53" i="27"/>
  <c r="A53" i="27" s="1"/>
  <c r="B37" i="27"/>
  <c r="I72" i="27"/>
  <c r="G91" i="27"/>
  <c r="B91" i="27"/>
  <c r="I91" i="27"/>
  <c r="D91" i="27"/>
  <c r="A91" i="27" s="1"/>
  <c r="F91" i="27"/>
  <c r="E91" i="27"/>
  <c r="E74" i="27"/>
  <c r="F74" i="27"/>
  <c r="D74" i="27"/>
  <c r="A74" i="27" s="1"/>
  <c r="B74" i="27"/>
  <c r="C74" i="27"/>
  <c r="G74" i="27"/>
  <c r="I74" i="27"/>
  <c r="I54" i="27"/>
  <c r="F54" i="27"/>
  <c r="E54" i="27"/>
  <c r="D54" i="27"/>
  <c r="A54" i="27" s="1"/>
  <c r="C54" i="27"/>
  <c r="G54" i="27"/>
  <c r="F44" i="27"/>
  <c r="I44" i="27"/>
  <c r="A79" i="27"/>
  <c r="I79" i="27"/>
  <c r="F79" i="27"/>
  <c r="D38" i="27"/>
  <c r="A38" i="27" s="1"/>
  <c r="C38" i="27"/>
  <c r="B80" i="27"/>
  <c r="E80" i="27"/>
  <c r="D80" i="27"/>
  <c r="A80" i="27" s="1"/>
  <c r="C80" i="27"/>
  <c r="I80" i="27"/>
  <c r="E5" i="27"/>
  <c r="B5" i="27"/>
  <c r="D5" i="27"/>
  <c r="A5" i="27" s="1"/>
  <c r="G5" i="27"/>
  <c r="I5" i="27"/>
  <c r="D24" i="27"/>
  <c r="A24" i="27" s="1"/>
  <c r="G24" i="27"/>
  <c r="F24" i="27"/>
  <c r="A84" i="27"/>
  <c r="B30" i="27"/>
  <c r="D30" i="27"/>
  <c r="A30" i="27" s="1"/>
  <c r="C30" i="27"/>
  <c r="E30" i="27"/>
  <c r="F7" i="27"/>
  <c r="I7" i="27"/>
  <c r="D7" i="27"/>
  <c r="A7" i="27" s="1"/>
  <c r="E7" i="27"/>
  <c r="C41" i="27"/>
  <c r="D41" i="27"/>
  <c r="A41" i="27" s="1"/>
  <c r="B41" i="27"/>
  <c r="I41" i="27"/>
  <c r="I32" i="27"/>
  <c r="B32" i="27"/>
  <c r="C32" i="27"/>
  <c r="D32" i="27"/>
  <c r="A32" i="27" s="1"/>
  <c r="G32" i="27"/>
  <c r="E52" i="27"/>
  <c r="G52" i="27"/>
  <c r="C52" i="27"/>
  <c r="E29" i="27"/>
  <c r="C29" i="27"/>
  <c r="I29" i="27"/>
  <c r="E28" i="27"/>
  <c r="G28" i="27"/>
  <c r="F28" i="27"/>
  <c r="I47" i="27"/>
  <c r="G47" i="27"/>
  <c r="E47" i="27"/>
  <c r="B35" i="27"/>
  <c r="E35" i="27"/>
  <c r="G35" i="27"/>
  <c r="D35" i="27"/>
  <c r="A35" i="27" s="1"/>
  <c r="F21" i="27"/>
  <c r="I21" i="27"/>
  <c r="I90" i="27"/>
  <c r="F90" i="27"/>
  <c r="E90" i="27"/>
  <c r="I83" i="27"/>
  <c r="B84" i="27"/>
  <c r="G84" i="27"/>
  <c r="D77" i="27"/>
  <c r="A77" i="27" s="1"/>
  <c r="A23" i="27"/>
  <c r="E9" i="27"/>
  <c r="A9" i="27"/>
  <c r="I15" i="27"/>
  <c r="F63" i="27"/>
  <c r="C63" i="27"/>
  <c r="C81" i="27"/>
  <c r="I53" i="27"/>
  <c r="G18" i="27"/>
  <c r="A37" i="27"/>
  <c r="B10" i="27"/>
  <c r="E10" i="27"/>
  <c r="I68" i="27"/>
  <c r="C68" i="27"/>
  <c r="F42" i="27"/>
  <c r="G69" i="27"/>
  <c r="C16" i="27"/>
  <c r="G53" i="27"/>
  <c r="F69" i="27"/>
  <c r="B75" i="27"/>
  <c r="A58" i="27"/>
  <c r="E72" i="27"/>
  <c r="F72" i="27"/>
  <c r="E75" i="27"/>
  <c r="D75" i="27"/>
  <c r="A75" i="27" s="1"/>
  <c r="D83" i="27"/>
  <c r="A83" i="27" s="1"/>
  <c r="E84" i="27"/>
  <c r="B77" i="27"/>
  <c r="I23" i="27"/>
  <c r="G9" i="27"/>
  <c r="F15" i="27"/>
  <c r="E46" i="27"/>
  <c r="G63" i="27"/>
  <c r="E68" i="27"/>
  <c r="G81" i="27"/>
  <c r="C53" i="27"/>
  <c r="E18" i="27"/>
  <c r="E37" i="27"/>
  <c r="F68" i="27"/>
  <c r="G42" i="27"/>
  <c r="E69" i="27"/>
  <c r="I69" i="27"/>
  <c r="G16" i="27"/>
  <c r="B72" i="27"/>
  <c r="G75" i="27"/>
  <c r="H3" i="27"/>
  <c r="I15" i="19"/>
  <c r="AA17" i="3"/>
  <c r="AB53" i="3"/>
  <c r="AA51" i="3"/>
  <c r="AB37" i="3"/>
  <c r="AA35" i="3"/>
  <c r="B25" i="19"/>
  <c r="D24" i="19"/>
  <c r="B24" i="19"/>
  <c r="L24" i="19"/>
  <c r="G87" i="27"/>
  <c r="D73" i="27"/>
  <c r="A73" i="27" s="1"/>
  <c r="E43" i="27"/>
  <c r="D11" i="27"/>
  <c r="A11" i="27" s="1"/>
  <c r="C34" i="27"/>
  <c r="E33" i="27"/>
  <c r="F33" i="27"/>
  <c r="D90" i="27"/>
  <c r="A90" i="27" s="1"/>
  <c r="E26" i="27"/>
  <c r="F38" i="27"/>
  <c r="C6" i="27"/>
  <c r="C9" i="19"/>
  <c r="H10" i="19"/>
  <c r="K12" i="19"/>
  <c r="H11" i="19"/>
  <c r="K11" i="19"/>
  <c r="M8" i="19"/>
  <c r="K23" i="19"/>
  <c r="M25" i="19"/>
  <c r="C25" i="19"/>
  <c r="D2" i="19"/>
  <c r="K2" i="19"/>
  <c r="L14" i="19"/>
  <c r="J5" i="19"/>
  <c r="B2" i="19"/>
  <c r="E44" i="27"/>
  <c r="E77" i="27"/>
  <c r="D51" i="27"/>
  <c r="A51" i="27" s="1"/>
  <c r="C46" i="27"/>
  <c r="C21" i="27"/>
  <c r="I88" i="27"/>
  <c r="I56" i="27"/>
  <c r="G44" i="27"/>
  <c r="C12" i="27"/>
  <c r="F87" i="27"/>
  <c r="F73" i="27"/>
  <c r="E79" i="27"/>
  <c r="C51" i="27"/>
  <c r="I43" i="27"/>
  <c r="I27" i="27"/>
  <c r="C11" i="27"/>
  <c r="D15" i="27"/>
  <c r="A15" i="27" s="1"/>
  <c r="F46" i="27"/>
  <c r="I31" i="27"/>
  <c r="D64" i="27"/>
  <c r="A64" i="27" s="1"/>
  <c r="I26" i="27"/>
  <c r="B21" i="27"/>
  <c r="B26" i="27"/>
  <c r="C90" i="27"/>
  <c r="F26" i="27"/>
  <c r="I50" i="27"/>
  <c r="G38" i="27"/>
  <c r="E6" i="27"/>
  <c r="G66" i="27"/>
  <c r="F6" i="27"/>
  <c r="G64" i="27"/>
  <c r="J10" i="19"/>
  <c r="L11" i="19"/>
  <c r="D8" i="19"/>
  <c r="L8" i="19"/>
  <c r="D20" i="19"/>
  <c r="D18" i="19"/>
  <c r="C15" i="19"/>
  <c r="B16" i="19"/>
  <c r="B21" i="19"/>
  <c r="M23" i="19"/>
  <c r="L22" i="19"/>
  <c r="J24" i="19"/>
  <c r="L2" i="19"/>
  <c r="B15" i="19"/>
  <c r="I2" i="19"/>
  <c r="J2" i="19"/>
  <c r="I24" i="19"/>
  <c r="M22" i="19"/>
  <c r="J23" i="19"/>
  <c r="M2" i="19"/>
  <c r="AB57" i="3"/>
  <c r="AB41" i="3"/>
  <c r="AA39" i="3"/>
  <c r="AB25" i="3"/>
  <c r="AA23" i="3"/>
  <c r="AB99" i="3"/>
  <c r="AB97" i="3"/>
  <c r="AB95" i="3"/>
  <c r="AB93" i="3"/>
  <c r="AB91" i="3"/>
  <c r="AB89" i="3"/>
  <c r="AB87" i="3"/>
  <c r="AB85" i="3"/>
  <c r="AB83" i="3"/>
  <c r="AB81" i="3"/>
  <c r="AB79" i="3"/>
  <c r="AB77" i="3"/>
  <c r="AB75" i="3"/>
  <c r="AB73" i="3"/>
  <c r="AB71" i="3"/>
  <c r="AB69" i="3"/>
  <c r="AB67" i="3"/>
  <c r="AB65" i="3"/>
  <c r="AB63" i="3"/>
  <c r="AB61" i="3"/>
  <c r="AB59" i="3"/>
  <c r="AA57" i="3"/>
  <c r="AB43" i="3"/>
  <c r="AA41" i="3"/>
  <c r="AA25" i="3"/>
  <c r="I10" i="19"/>
  <c r="F51" i="27"/>
  <c r="E11" i="27"/>
  <c r="G15" i="27"/>
  <c r="G46" i="27"/>
  <c r="B6" i="27"/>
  <c r="E21" i="27"/>
  <c r="E34" i="27"/>
  <c r="I33" i="27"/>
  <c r="G90" i="27"/>
  <c r="F50" i="27"/>
  <c r="I38" i="27"/>
  <c r="D66" i="27"/>
  <c r="A66" i="27" s="1"/>
  <c r="F66" i="27"/>
  <c r="B66" i="27"/>
  <c r="D10" i="19"/>
  <c r="B8" i="19"/>
  <c r="I23" i="19"/>
  <c r="H22" i="19"/>
  <c r="J25" i="19"/>
  <c r="C23" i="19"/>
  <c r="B14" i="19"/>
  <c r="I14" i="19"/>
  <c r="V101" i="3"/>
  <c r="Z99" i="3"/>
  <c r="Z97" i="3"/>
  <c r="Z95" i="3"/>
  <c r="Z93" i="3"/>
  <c r="Z91" i="3"/>
  <c r="Z89" i="3"/>
  <c r="Z87" i="3"/>
  <c r="AB45" i="3"/>
  <c r="AB29" i="3"/>
  <c r="I22" i="19"/>
  <c r="D22" i="19"/>
  <c r="M24" i="19"/>
  <c r="B44" i="27"/>
  <c r="D87" i="27"/>
  <c r="A87" i="27" s="1"/>
  <c r="E73" i="27"/>
  <c r="C77" i="27"/>
  <c r="C43" i="27"/>
  <c r="G56" i="27"/>
  <c r="E87" i="27"/>
  <c r="I73" i="27"/>
  <c r="G79" i="27"/>
  <c r="G77" i="27"/>
  <c r="E51" i="27"/>
  <c r="F11" i="27"/>
  <c r="C15" i="27"/>
  <c r="I34" i="27"/>
  <c r="C33" i="27"/>
  <c r="C42" i="27"/>
  <c r="B38" i="27"/>
  <c r="E64" i="27"/>
  <c r="M10" i="19"/>
  <c r="C11" i="19"/>
  <c r="I8" i="19"/>
  <c r="L23" i="19"/>
  <c r="C22" i="19"/>
  <c r="B22" i="19"/>
  <c r="C14" i="19"/>
  <c r="K22" i="19"/>
  <c r="H2" i="19"/>
  <c r="AB47" i="3"/>
  <c r="AA45" i="3"/>
  <c r="AB31" i="3"/>
  <c r="AA29" i="3"/>
  <c r="D44" i="27"/>
  <c r="A44" i="27" s="1"/>
  <c r="F77" i="27"/>
  <c r="I11" i="27"/>
  <c r="B15" i="27"/>
  <c r="D46" i="27"/>
  <c r="A46" i="27" s="1"/>
  <c r="D21" i="27"/>
  <c r="A21" i="27" s="1"/>
  <c r="F34" i="27"/>
  <c r="B90" i="27"/>
  <c r="D50" i="27"/>
  <c r="A50" i="27" s="1"/>
  <c r="E66" i="27"/>
  <c r="I64" i="27"/>
  <c r="A26" i="27"/>
  <c r="B10" i="19"/>
  <c r="J8" i="19"/>
  <c r="H25" i="19"/>
  <c r="H24" i="19"/>
  <c r="I25" i="19"/>
  <c r="L25" i="19"/>
  <c r="AB13" i="3"/>
  <c r="AA47" i="3"/>
  <c r="AA31" i="3"/>
  <c r="C87" i="27"/>
  <c r="G73" i="27"/>
  <c r="I51" i="27"/>
  <c r="D43" i="27"/>
  <c r="A43" i="27" s="1"/>
  <c r="C66" i="27"/>
  <c r="C10" i="19"/>
  <c r="C24" i="19"/>
  <c r="K25" i="19"/>
  <c r="AB35" i="3"/>
  <c r="AB19" i="3"/>
  <c r="Q4" i="3"/>
  <c r="I30" i="17" s="1"/>
  <c r="P4" i="3"/>
  <c r="I28" i="17" s="1"/>
  <c r="AB11" i="3"/>
  <c r="AB10" i="3"/>
  <c r="AK10" i="3"/>
  <c r="AB3" i="3" l="1"/>
  <c r="E13" i="17" s="1"/>
  <c r="I24" i="17"/>
  <c r="AA2" i="3"/>
  <c r="AF3" i="3"/>
  <c r="E15" i="17" s="1"/>
  <c r="D3" i="27"/>
  <c r="A3" i="27" s="1"/>
  <c r="G3" i="27"/>
  <c r="I3" i="27"/>
  <c r="E3" i="27"/>
  <c r="C3" i="27"/>
  <c r="B3" i="27"/>
  <c r="F3" i="27"/>
  <c r="AA3" i="3"/>
  <c r="D13" i="17" s="1"/>
  <c r="AF2" i="3"/>
  <c r="AJ2" i="3"/>
  <c r="AE3" i="3"/>
  <c r="D15" i="17" s="1"/>
  <c r="AJ3" i="3"/>
  <c r="E17" i="17" s="1"/>
  <c r="AB2" i="3"/>
  <c r="AI3" i="3"/>
  <c r="D17" i="17" s="1"/>
  <c r="AI2" i="3"/>
  <c r="AE2" i="3"/>
  <c r="H24" i="17"/>
  <c r="E12" i="17" l="1"/>
  <c r="AB4" i="3"/>
  <c r="H26" i="17" s="1"/>
  <c r="D12" i="17"/>
  <c r="AA4" i="3"/>
  <c r="H25" i="17" s="1"/>
  <c r="I25" i="17" s="1"/>
  <c r="E16" i="17"/>
  <c r="AJ4" i="3"/>
  <c r="H30" i="17" s="1"/>
  <c r="D16" i="17"/>
  <c r="AI4" i="3"/>
  <c r="H29" i="17" s="1"/>
  <c r="I29" i="17" s="1"/>
  <c r="E14" i="17"/>
  <c r="AF4" i="3"/>
  <c r="H28" i="17" s="1"/>
  <c r="D14" i="17"/>
  <c r="AE4" i="3"/>
  <c r="H27" i="17" s="1"/>
  <c r="I27" i="17" s="1"/>
  <c r="O4" i="3"/>
  <c r="I26" i="17" s="1"/>
  <c r="H2" i="27"/>
  <c r="I31" i="17" l="1"/>
  <c r="C14" i="17"/>
  <c r="C12" i="17"/>
  <c r="C16" i="17"/>
  <c r="C2" i="27"/>
  <c r="D2" i="27"/>
  <c r="A2" i="27" s="1"/>
  <c r="G2" i="27"/>
  <c r="B2" i="27"/>
  <c r="F2" i="27"/>
  <c r="E2" i="27"/>
  <c r="I2" i="2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nagoya area</author>
    <author>MASAHIRO</author>
  </authors>
  <commentList>
    <comment ref="F9" authorId="0" shapeId="0" xr:uid="{00000000-0006-0000-0200-000001000000}">
      <text>
        <r>
          <rPr>
            <b/>
            <sz val="14"/>
            <color indexed="81"/>
            <rFont val="ＭＳ Ｐゴシック"/>
            <family val="3"/>
            <charset val="128"/>
          </rPr>
          <t>生年は西暦４桁で入力してください。
例　1999◯
　　　　99✕</t>
        </r>
      </text>
    </comment>
    <comment ref="E10" authorId="1" shapeId="0" xr:uid="{353DE9D1-27F1-4317-AF86-7039455B9565}">
      <text>
        <r>
          <rPr>
            <b/>
            <sz val="9"/>
            <color indexed="81"/>
            <rFont val="MS P ゴシック"/>
            <family val="3"/>
            <charset val="128"/>
          </rPr>
          <t>中１から大６まで選択肢がありますが、該当が無い場合には、その他を選択願います。</t>
        </r>
      </text>
    </comment>
    <comment ref="F10" authorId="0" shapeId="0" xr:uid="{00000000-0006-0000-0200-000002000000}">
      <text>
        <r>
          <rPr>
            <b/>
            <sz val="14"/>
            <color indexed="81"/>
            <rFont val="ＭＳ Ｐゴシック"/>
            <family val="3"/>
            <charset val="128"/>
          </rPr>
          <t>生年は西暦４桁で入力してください。
例　1999◯
　　　　99✕</t>
        </r>
      </text>
    </comment>
    <comment ref="L10" authorId="1" shapeId="0" xr:uid="{0C99C081-2F1C-400D-8936-DB68EA9250A7}">
      <text>
        <r>
          <rPr>
            <b/>
            <sz val="16"/>
            <color indexed="81"/>
            <rFont val="MS P ゴシック"/>
            <family val="3"/>
            <charset val="128"/>
          </rPr>
          <t>中学生のみの利用です。</t>
        </r>
        <r>
          <rPr>
            <b/>
            <sz val="9"/>
            <color indexed="81"/>
            <rFont val="MS P ゴシック"/>
            <family val="3"/>
            <charset val="128"/>
          </rPr>
          <t xml:space="preserve">
</t>
        </r>
      </text>
    </comment>
    <comment ref="M10" authorId="1" shapeId="0" xr:uid="{51A3DA0D-71F3-4B2F-ADE3-F99751BDD0BB}">
      <text>
        <r>
          <rPr>
            <b/>
            <sz val="11"/>
            <color indexed="81"/>
            <rFont val="MS P ゴシック"/>
            <family val="3"/>
            <charset val="128"/>
          </rPr>
          <t>参加日時が不明の場合、事前申込期限を過ぎた場合などは、当日を選択してください。</t>
        </r>
      </text>
    </comment>
    <comment ref="N10" authorId="1" shapeId="0" xr:uid="{162AA7D9-1269-4AC8-A124-0D025E9B5F93}">
      <text>
        <r>
          <rPr>
            <b/>
            <sz val="11"/>
            <color indexed="81"/>
            <rFont val="MS P ゴシック"/>
            <family val="3"/>
            <charset val="128"/>
          </rPr>
          <t>参加日時が不明の場合、事前申込期限を過ぎた場合などは、当日を選択してください。</t>
        </r>
      </text>
    </comment>
    <comment ref="O10" authorId="1" shapeId="0" xr:uid="{94CD062E-5BF6-4698-BF19-148169428B97}">
      <text>
        <r>
          <rPr>
            <b/>
            <sz val="11"/>
            <color indexed="81"/>
            <rFont val="MS P ゴシック"/>
            <family val="3"/>
            <charset val="128"/>
          </rPr>
          <t>参加日時が不明の場合、事前申込期限を過ぎた場合などは、当日を選択してください。</t>
        </r>
      </text>
    </comment>
    <comment ref="F11" authorId="0" shapeId="0" xr:uid="{00000000-0006-0000-0200-000003000000}">
      <text>
        <r>
          <rPr>
            <b/>
            <sz val="14"/>
            <color indexed="81"/>
            <rFont val="ＭＳ Ｐゴシック"/>
            <family val="3"/>
            <charset val="128"/>
          </rPr>
          <t>生年は西暦４桁で入力してください。
例　1999◯
　　　　99✕</t>
        </r>
      </text>
    </comment>
    <comment ref="L11" authorId="1" shapeId="0" xr:uid="{BE7210DD-36D3-46A8-9A44-17B8BAA5A76B}">
      <text>
        <r>
          <rPr>
            <b/>
            <sz val="16"/>
            <color indexed="81"/>
            <rFont val="MS P ゴシック"/>
            <family val="3"/>
            <charset val="128"/>
          </rPr>
          <t>中学生のみの利用です。</t>
        </r>
        <r>
          <rPr>
            <b/>
            <sz val="9"/>
            <color indexed="81"/>
            <rFont val="MS P ゴシック"/>
            <family val="3"/>
            <charset val="128"/>
          </rPr>
          <t xml:space="preserve">
</t>
        </r>
      </text>
    </comment>
    <comment ref="M11" authorId="1" shapeId="0" xr:uid="{44210B96-FC90-480E-BCA7-0174450565AE}">
      <text>
        <r>
          <rPr>
            <b/>
            <sz val="11"/>
            <color indexed="81"/>
            <rFont val="MS P ゴシック"/>
            <family val="3"/>
            <charset val="128"/>
          </rPr>
          <t>参加日時が不明の場合、事前申込期限を過ぎた場合などは、当日を選択してください。</t>
        </r>
      </text>
    </comment>
    <comment ref="N11" authorId="1" shapeId="0" xr:uid="{52E650F9-1375-49AA-A2F1-2081F8D0F1C7}">
      <text>
        <r>
          <rPr>
            <b/>
            <sz val="11"/>
            <color indexed="81"/>
            <rFont val="MS P ゴシック"/>
            <family val="3"/>
            <charset val="128"/>
          </rPr>
          <t>参加日時が不明の場合、事前申込期限を過ぎた場合などは、当日を選択してください。</t>
        </r>
      </text>
    </comment>
    <comment ref="O11" authorId="1" shapeId="0" xr:uid="{B63E75F0-5131-447C-97F3-C06E1203F06B}">
      <text>
        <r>
          <rPr>
            <b/>
            <sz val="11"/>
            <color indexed="81"/>
            <rFont val="MS P ゴシック"/>
            <family val="3"/>
            <charset val="128"/>
          </rPr>
          <t>参加日時が不明の場合、事前申込期限を過ぎた場合などは、当日を選択してください。</t>
        </r>
      </text>
    </comment>
    <comment ref="F12" authorId="0" shapeId="0" xr:uid="{00000000-0006-0000-0200-000004000000}">
      <text>
        <r>
          <rPr>
            <b/>
            <sz val="14"/>
            <color indexed="81"/>
            <rFont val="ＭＳ Ｐゴシック"/>
            <family val="3"/>
            <charset val="128"/>
          </rPr>
          <t>生年は西暦４桁で入力してください。
例　1999◯
　　　　99✕</t>
        </r>
      </text>
    </comment>
    <comment ref="L12" authorId="1" shapeId="0" xr:uid="{1A0FE773-7DE9-4EA8-9C59-6A40C1890E2E}">
      <text>
        <r>
          <rPr>
            <b/>
            <sz val="16"/>
            <color indexed="81"/>
            <rFont val="MS P ゴシック"/>
            <family val="3"/>
            <charset val="128"/>
          </rPr>
          <t>中学生のみの利用です。</t>
        </r>
        <r>
          <rPr>
            <b/>
            <sz val="9"/>
            <color indexed="81"/>
            <rFont val="MS P ゴシック"/>
            <family val="3"/>
            <charset val="128"/>
          </rPr>
          <t xml:space="preserve">
</t>
        </r>
      </text>
    </comment>
    <comment ref="M12" authorId="1" shapeId="0" xr:uid="{F2060638-4855-4ADA-B482-6E0FD29EF939}">
      <text>
        <r>
          <rPr>
            <b/>
            <sz val="11"/>
            <color indexed="81"/>
            <rFont val="MS P ゴシック"/>
            <family val="3"/>
            <charset val="128"/>
          </rPr>
          <t>参加日時が不明の場合、事前申込期限を過ぎた場合などは、当日を選択してください。</t>
        </r>
      </text>
    </comment>
    <comment ref="N12" authorId="1" shapeId="0" xr:uid="{0F80EE71-960E-4084-B2BC-1E599B877D44}">
      <text>
        <r>
          <rPr>
            <b/>
            <sz val="11"/>
            <color indexed="81"/>
            <rFont val="MS P ゴシック"/>
            <family val="3"/>
            <charset val="128"/>
          </rPr>
          <t>参加日時が不明の場合、事前申込期限を過ぎた場合などは、当日を選択してください。</t>
        </r>
      </text>
    </comment>
    <comment ref="O12" authorId="1" shapeId="0" xr:uid="{8DF4FB4D-6C7B-4F65-88CE-4C1280C66F01}">
      <text>
        <r>
          <rPr>
            <b/>
            <sz val="11"/>
            <color indexed="81"/>
            <rFont val="MS P ゴシック"/>
            <family val="3"/>
            <charset val="128"/>
          </rPr>
          <t>参加日時が不明の場合、事前申込期限を過ぎた場合などは、当日を選択してください。</t>
        </r>
      </text>
    </comment>
    <comment ref="F13" authorId="0" shapeId="0" xr:uid="{00000000-0006-0000-0200-000005000000}">
      <text>
        <r>
          <rPr>
            <b/>
            <sz val="14"/>
            <color indexed="81"/>
            <rFont val="ＭＳ Ｐゴシック"/>
            <family val="3"/>
            <charset val="128"/>
          </rPr>
          <t>生年は西暦４桁で入力してください。
例　1999◯
　　　　99✕</t>
        </r>
      </text>
    </comment>
    <comment ref="L13" authorId="1" shapeId="0" xr:uid="{9E70547E-64C3-456A-8828-D988465661D5}">
      <text>
        <r>
          <rPr>
            <b/>
            <sz val="16"/>
            <color indexed="81"/>
            <rFont val="MS P ゴシック"/>
            <family val="3"/>
            <charset val="128"/>
          </rPr>
          <t>中学生のみの利用です。</t>
        </r>
        <r>
          <rPr>
            <b/>
            <sz val="9"/>
            <color indexed="81"/>
            <rFont val="MS P ゴシック"/>
            <family val="3"/>
            <charset val="128"/>
          </rPr>
          <t xml:space="preserve">
</t>
        </r>
      </text>
    </comment>
    <comment ref="M13" authorId="1" shapeId="0" xr:uid="{ED5698F2-81A2-4353-953F-277FCC910450}">
      <text>
        <r>
          <rPr>
            <b/>
            <sz val="11"/>
            <color indexed="81"/>
            <rFont val="MS P ゴシック"/>
            <family val="3"/>
            <charset val="128"/>
          </rPr>
          <t>参加日時が不明の場合、事前申込期限を過ぎた場合などは、当日を選択してください。</t>
        </r>
      </text>
    </comment>
    <comment ref="N13" authorId="1" shapeId="0" xr:uid="{B4D042B6-5B4A-4E66-9D4B-664ABEC347B4}">
      <text>
        <r>
          <rPr>
            <b/>
            <sz val="11"/>
            <color indexed="81"/>
            <rFont val="MS P ゴシック"/>
            <family val="3"/>
            <charset val="128"/>
          </rPr>
          <t>参加日時が不明の場合、事前申込期限を過ぎた場合などは、当日を選択してください。</t>
        </r>
      </text>
    </comment>
    <comment ref="O13" authorId="1" shapeId="0" xr:uid="{69507381-AA89-4816-94FB-47FFCF004FB0}">
      <text>
        <r>
          <rPr>
            <b/>
            <sz val="11"/>
            <color indexed="81"/>
            <rFont val="MS P ゴシック"/>
            <family val="3"/>
            <charset val="128"/>
          </rPr>
          <t>参加日時が不明の場合、事前申込期限を過ぎた場合などは、当日を選択してください。</t>
        </r>
      </text>
    </comment>
    <comment ref="F14" authorId="0" shapeId="0" xr:uid="{00000000-0006-0000-0200-000006000000}">
      <text>
        <r>
          <rPr>
            <b/>
            <sz val="14"/>
            <color indexed="81"/>
            <rFont val="ＭＳ Ｐゴシック"/>
            <family val="3"/>
            <charset val="128"/>
          </rPr>
          <t>生年は西暦４桁で入力してください。
例　1999◯
　　　　99✕</t>
        </r>
      </text>
    </comment>
    <comment ref="L14" authorId="1" shapeId="0" xr:uid="{60E28264-2BB7-4751-8649-26848E789DA3}">
      <text>
        <r>
          <rPr>
            <b/>
            <sz val="16"/>
            <color indexed="81"/>
            <rFont val="MS P ゴシック"/>
            <family val="3"/>
            <charset val="128"/>
          </rPr>
          <t>中学生のみの利用です。</t>
        </r>
        <r>
          <rPr>
            <b/>
            <sz val="9"/>
            <color indexed="81"/>
            <rFont val="MS P ゴシック"/>
            <family val="3"/>
            <charset val="128"/>
          </rPr>
          <t xml:space="preserve">
</t>
        </r>
      </text>
    </comment>
    <comment ref="M14" authorId="1" shapeId="0" xr:uid="{4A697CA2-2A96-4D7F-A2F7-F28E27C65D0E}">
      <text>
        <r>
          <rPr>
            <b/>
            <sz val="11"/>
            <color indexed="81"/>
            <rFont val="MS P ゴシック"/>
            <family val="3"/>
            <charset val="128"/>
          </rPr>
          <t>参加日時が不明の場合、事前申込期限を過ぎた場合などは、当日を選択してください。</t>
        </r>
      </text>
    </comment>
    <comment ref="N14" authorId="1" shapeId="0" xr:uid="{BDF7132B-1AE3-4A33-A876-4CFEB79F5541}">
      <text>
        <r>
          <rPr>
            <b/>
            <sz val="11"/>
            <color indexed="81"/>
            <rFont val="MS P ゴシック"/>
            <family val="3"/>
            <charset val="128"/>
          </rPr>
          <t>参加日時が不明の場合、事前申込期限を過ぎた場合などは、当日を選択してください。</t>
        </r>
      </text>
    </comment>
    <comment ref="O14" authorId="1" shapeId="0" xr:uid="{B5183F18-4F56-4E4F-9795-204EA8149055}">
      <text>
        <r>
          <rPr>
            <b/>
            <sz val="11"/>
            <color indexed="81"/>
            <rFont val="MS P ゴシック"/>
            <family val="3"/>
            <charset val="128"/>
          </rPr>
          <t>参加日時が不明の場合、事前申込期限を過ぎた場合などは、当日を選択してください。</t>
        </r>
      </text>
    </comment>
    <comment ref="F15" authorId="0" shapeId="0" xr:uid="{00000000-0006-0000-0200-000007000000}">
      <text>
        <r>
          <rPr>
            <b/>
            <sz val="14"/>
            <color indexed="81"/>
            <rFont val="ＭＳ Ｐゴシック"/>
            <family val="3"/>
            <charset val="128"/>
          </rPr>
          <t>生年は西暦４桁で入力してください。
例　1999◯
　　　　99✕</t>
        </r>
      </text>
    </comment>
    <comment ref="L15" authorId="1" shapeId="0" xr:uid="{6A93A22E-016F-4D72-802C-434B88D54D1D}">
      <text>
        <r>
          <rPr>
            <b/>
            <sz val="16"/>
            <color indexed="81"/>
            <rFont val="MS P ゴシック"/>
            <family val="3"/>
            <charset val="128"/>
          </rPr>
          <t>中学生のみの利用です。</t>
        </r>
        <r>
          <rPr>
            <b/>
            <sz val="9"/>
            <color indexed="81"/>
            <rFont val="MS P ゴシック"/>
            <family val="3"/>
            <charset val="128"/>
          </rPr>
          <t xml:space="preserve">
</t>
        </r>
      </text>
    </comment>
    <comment ref="M15" authorId="1" shapeId="0" xr:uid="{9C668A5A-ED8A-4251-AA57-FC4821999F9F}">
      <text>
        <r>
          <rPr>
            <b/>
            <sz val="11"/>
            <color indexed="81"/>
            <rFont val="MS P ゴシック"/>
            <family val="3"/>
            <charset val="128"/>
          </rPr>
          <t>参加日時が不明の場合、事前申込期限を過ぎた場合などは、当日を選択してください。</t>
        </r>
      </text>
    </comment>
    <comment ref="N15" authorId="1" shapeId="0" xr:uid="{044C54DD-A2C3-4911-A5FC-14AA0A179E0D}">
      <text>
        <r>
          <rPr>
            <b/>
            <sz val="11"/>
            <color indexed="81"/>
            <rFont val="MS P ゴシック"/>
            <family val="3"/>
            <charset val="128"/>
          </rPr>
          <t>参加日時が不明の場合、事前申込期限を過ぎた場合などは、当日を選択してください。</t>
        </r>
      </text>
    </comment>
    <comment ref="O15" authorId="1" shapeId="0" xr:uid="{6D20432C-4329-4EDD-B37F-4B17946B8974}">
      <text>
        <r>
          <rPr>
            <b/>
            <sz val="11"/>
            <color indexed="81"/>
            <rFont val="MS P ゴシック"/>
            <family val="3"/>
            <charset val="128"/>
          </rPr>
          <t>参加日時が不明の場合、事前申込期限を過ぎた場合などは、当日を選択してください。</t>
        </r>
      </text>
    </comment>
    <comment ref="F16" authorId="0" shapeId="0" xr:uid="{00000000-0006-0000-0200-000008000000}">
      <text>
        <r>
          <rPr>
            <b/>
            <sz val="14"/>
            <color indexed="81"/>
            <rFont val="ＭＳ Ｐゴシック"/>
            <family val="3"/>
            <charset val="128"/>
          </rPr>
          <t>生年は西暦４桁で入力してください。
例　1999◯
　　　　99✕</t>
        </r>
      </text>
    </comment>
    <comment ref="L16" authorId="1" shapeId="0" xr:uid="{E66D6CE9-3549-43A7-9050-CCA145932F0B}">
      <text>
        <r>
          <rPr>
            <b/>
            <sz val="16"/>
            <color indexed="81"/>
            <rFont val="MS P ゴシック"/>
            <family val="3"/>
            <charset val="128"/>
          </rPr>
          <t>中学生のみの利用です。</t>
        </r>
        <r>
          <rPr>
            <b/>
            <sz val="9"/>
            <color indexed="81"/>
            <rFont val="MS P ゴシック"/>
            <family val="3"/>
            <charset val="128"/>
          </rPr>
          <t xml:space="preserve">
</t>
        </r>
      </text>
    </comment>
    <comment ref="M16" authorId="1" shapeId="0" xr:uid="{97DDA7B3-884B-4A85-AFE8-515BBE1D788B}">
      <text>
        <r>
          <rPr>
            <b/>
            <sz val="11"/>
            <color indexed="81"/>
            <rFont val="MS P ゴシック"/>
            <family val="3"/>
            <charset val="128"/>
          </rPr>
          <t>参加日時が不明の場合、事前申込期限を過ぎた場合などは、当日を選択してください。</t>
        </r>
      </text>
    </comment>
    <comment ref="N16" authorId="1" shapeId="0" xr:uid="{0E745693-9071-448D-887C-468BD6F22DDE}">
      <text>
        <r>
          <rPr>
            <b/>
            <sz val="11"/>
            <color indexed="81"/>
            <rFont val="MS P ゴシック"/>
            <family val="3"/>
            <charset val="128"/>
          </rPr>
          <t>参加日時が不明の場合、事前申込期限を過ぎた場合などは、当日を選択してください。</t>
        </r>
      </text>
    </comment>
    <comment ref="O16" authorId="1" shapeId="0" xr:uid="{B96F96FC-8167-4C4E-BABE-D3ECBF64C7D1}">
      <text>
        <r>
          <rPr>
            <b/>
            <sz val="11"/>
            <color indexed="81"/>
            <rFont val="MS P ゴシック"/>
            <family val="3"/>
            <charset val="128"/>
          </rPr>
          <t>参加日時が不明の場合、事前申込期限を過ぎた場合などは、当日を選択してください。</t>
        </r>
      </text>
    </comment>
    <comment ref="F17" authorId="0" shapeId="0" xr:uid="{00000000-0006-0000-0200-000009000000}">
      <text>
        <r>
          <rPr>
            <b/>
            <sz val="14"/>
            <color indexed="81"/>
            <rFont val="ＭＳ Ｐゴシック"/>
            <family val="3"/>
            <charset val="128"/>
          </rPr>
          <t>生年は西暦４桁で入力してください。
例　1999◯
　　　　99✕</t>
        </r>
      </text>
    </comment>
    <comment ref="L17" authorId="1" shapeId="0" xr:uid="{E9F665E6-D416-4F74-A64A-AA63B51333D8}">
      <text>
        <r>
          <rPr>
            <b/>
            <sz val="16"/>
            <color indexed="81"/>
            <rFont val="MS P ゴシック"/>
            <family val="3"/>
            <charset val="128"/>
          </rPr>
          <t>中学生のみの利用です。</t>
        </r>
        <r>
          <rPr>
            <b/>
            <sz val="9"/>
            <color indexed="81"/>
            <rFont val="MS P ゴシック"/>
            <family val="3"/>
            <charset val="128"/>
          </rPr>
          <t xml:space="preserve">
</t>
        </r>
      </text>
    </comment>
    <comment ref="M17" authorId="1" shapeId="0" xr:uid="{D711F4B0-8E90-40CE-8868-4C62B4D0CB91}">
      <text>
        <r>
          <rPr>
            <b/>
            <sz val="11"/>
            <color indexed="81"/>
            <rFont val="MS P ゴシック"/>
            <family val="3"/>
            <charset val="128"/>
          </rPr>
          <t>参加日時が不明の場合、事前申込期限を過ぎた場合などは、当日を選択してください。</t>
        </r>
      </text>
    </comment>
    <comment ref="N17" authorId="1" shapeId="0" xr:uid="{670841AE-20D3-41A4-A692-0030C24714A9}">
      <text>
        <r>
          <rPr>
            <b/>
            <sz val="11"/>
            <color indexed="81"/>
            <rFont val="MS P ゴシック"/>
            <family val="3"/>
            <charset val="128"/>
          </rPr>
          <t>参加日時が不明の場合、事前申込期限を過ぎた場合などは、当日を選択してください。</t>
        </r>
      </text>
    </comment>
    <comment ref="O17" authorId="1" shapeId="0" xr:uid="{1A1606DE-B5E1-4BEF-8331-8CB9D7DC6809}">
      <text>
        <r>
          <rPr>
            <b/>
            <sz val="11"/>
            <color indexed="81"/>
            <rFont val="MS P ゴシック"/>
            <family val="3"/>
            <charset val="128"/>
          </rPr>
          <t>参加日時が不明の場合、事前申込期限を過ぎた場合などは、当日を選択してください。</t>
        </r>
      </text>
    </comment>
    <comment ref="F18" authorId="0" shapeId="0" xr:uid="{00000000-0006-0000-0200-00000A000000}">
      <text>
        <r>
          <rPr>
            <b/>
            <sz val="14"/>
            <color indexed="81"/>
            <rFont val="ＭＳ Ｐゴシック"/>
            <family val="3"/>
            <charset val="128"/>
          </rPr>
          <t>生年は西暦４桁で入力してください。
例　1999◯
　　　　99✕</t>
        </r>
      </text>
    </comment>
    <comment ref="L18" authorId="1" shapeId="0" xr:uid="{0D3459BC-91FA-4078-B7F0-D9F4D24E2908}">
      <text>
        <r>
          <rPr>
            <b/>
            <sz val="16"/>
            <color indexed="81"/>
            <rFont val="MS P ゴシック"/>
            <family val="3"/>
            <charset val="128"/>
          </rPr>
          <t>中学生のみの利用です。</t>
        </r>
        <r>
          <rPr>
            <b/>
            <sz val="9"/>
            <color indexed="81"/>
            <rFont val="MS P ゴシック"/>
            <family val="3"/>
            <charset val="128"/>
          </rPr>
          <t xml:space="preserve">
</t>
        </r>
      </text>
    </comment>
    <comment ref="M18" authorId="1" shapeId="0" xr:uid="{319F92E9-E554-42BC-8B27-9F6CF92A698E}">
      <text>
        <r>
          <rPr>
            <b/>
            <sz val="11"/>
            <color indexed="81"/>
            <rFont val="MS P ゴシック"/>
            <family val="3"/>
            <charset val="128"/>
          </rPr>
          <t>参加日時が不明の場合、事前申込期限を過ぎた場合などは、当日を選択してください。</t>
        </r>
      </text>
    </comment>
    <comment ref="N18" authorId="1" shapeId="0" xr:uid="{DF6E56AA-D752-47B5-A434-021F026CE345}">
      <text>
        <r>
          <rPr>
            <b/>
            <sz val="11"/>
            <color indexed="81"/>
            <rFont val="MS P ゴシック"/>
            <family val="3"/>
            <charset val="128"/>
          </rPr>
          <t>参加日時が不明の場合、事前申込期限を過ぎた場合などは、当日を選択してください。</t>
        </r>
      </text>
    </comment>
    <comment ref="O18" authorId="1" shapeId="0" xr:uid="{B30DC270-FCA0-474D-9A38-B80B9C8C8DBE}">
      <text>
        <r>
          <rPr>
            <b/>
            <sz val="11"/>
            <color indexed="81"/>
            <rFont val="MS P ゴシック"/>
            <family val="3"/>
            <charset val="128"/>
          </rPr>
          <t>参加日時が不明の場合、事前申込期限を過ぎた場合などは、当日を選択してください。</t>
        </r>
      </text>
    </comment>
    <comment ref="F19" authorId="0" shapeId="0" xr:uid="{00000000-0006-0000-0200-00000B000000}">
      <text>
        <r>
          <rPr>
            <b/>
            <sz val="14"/>
            <color indexed="81"/>
            <rFont val="ＭＳ Ｐゴシック"/>
            <family val="3"/>
            <charset val="128"/>
          </rPr>
          <t>生年は西暦４桁で入力してください。
例　1999◯
　　　　99✕</t>
        </r>
      </text>
    </comment>
    <comment ref="L19" authorId="1" shapeId="0" xr:uid="{37F6BA15-AF0B-4D91-82FB-0A267CA63354}">
      <text>
        <r>
          <rPr>
            <b/>
            <sz val="16"/>
            <color indexed="81"/>
            <rFont val="MS P ゴシック"/>
            <family val="3"/>
            <charset val="128"/>
          </rPr>
          <t>中学生のみの利用です。</t>
        </r>
        <r>
          <rPr>
            <b/>
            <sz val="9"/>
            <color indexed="81"/>
            <rFont val="MS P ゴシック"/>
            <family val="3"/>
            <charset val="128"/>
          </rPr>
          <t xml:space="preserve">
</t>
        </r>
      </text>
    </comment>
    <comment ref="M19" authorId="1" shapeId="0" xr:uid="{70E360EB-9131-4121-86B2-D60F53100786}">
      <text>
        <r>
          <rPr>
            <b/>
            <sz val="11"/>
            <color indexed="81"/>
            <rFont val="MS P ゴシック"/>
            <family val="3"/>
            <charset val="128"/>
          </rPr>
          <t>参加日時が不明の場合、事前申込期限を過ぎた場合などは、当日を選択してください。</t>
        </r>
      </text>
    </comment>
    <comment ref="N19" authorId="1" shapeId="0" xr:uid="{7835060B-FD96-4EEB-A7BB-F83F6D56121F}">
      <text>
        <r>
          <rPr>
            <b/>
            <sz val="11"/>
            <color indexed="81"/>
            <rFont val="MS P ゴシック"/>
            <family val="3"/>
            <charset val="128"/>
          </rPr>
          <t>参加日時が不明の場合、事前申込期限を過ぎた場合などは、当日を選択してください。</t>
        </r>
      </text>
    </comment>
    <comment ref="O19" authorId="1" shapeId="0" xr:uid="{6330A8E3-EA80-49E1-BCFC-6058A44F6589}">
      <text>
        <r>
          <rPr>
            <b/>
            <sz val="11"/>
            <color indexed="81"/>
            <rFont val="MS P ゴシック"/>
            <family val="3"/>
            <charset val="128"/>
          </rPr>
          <t>参加日時が不明の場合、事前申込期限を過ぎた場合などは、当日を選択してください。</t>
        </r>
      </text>
    </comment>
    <comment ref="F20" authorId="0" shapeId="0" xr:uid="{00000000-0006-0000-0200-00000C000000}">
      <text>
        <r>
          <rPr>
            <b/>
            <sz val="14"/>
            <color indexed="81"/>
            <rFont val="ＭＳ Ｐゴシック"/>
            <family val="3"/>
            <charset val="128"/>
          </rPr>
          <t>生年は西暦４桁で入力してください。
例　1999◯
　　　　99✕</t>
        </r>
      </text>
    </comment>
    <comment ref="L20" authorId="1" shapeId="0" xr:uid="{A2D9D307-33A2-47B6-B4DD-4016489BAA10}">
      <text>
        <r>
          <rPr>
            <b/>
            <sz val="16"/>
            <color indexed="81"/>
            <rFont val="MS P ゴシック"/>
            <family val="3"/>
            <charset val="128"/>
          </rPr>
          <t>中学生のみの利用です。</t>
        </r>
        <r>
          <rPr>
            <b/>
            <sz val="9"/>
            <color indexed="81"/>
            <rFont val="MS P ゴシック"/>
            <family val="3"/>
            <charset val="128"/>
          </rPr>
          <t xml:space="preserve">
</t>
        </r>
      </text>
    </comment>
    <comment ref="M20" authorId="1" shapeId="0" xr:uid="{DABA364A-BCBE-4A56-B8A1-F8035DF6EA0A}">
      <text>
        <r>
          <rPr>
            <b/>
            <sz val="11"/>
            <color indexed="81"/>
            <rFont val="MS P ゴシック"/>
            <family val="3"/>
            <charset val="128"/>
          </rPr>
          <t>参加日時が不明の場合、事前申込期限を過ぎた場合などは、当日を選択してください。</t>
        </r>
      </text>
    </comment>
    <comment ref="N20" authorId="1" shapeId="0" xr:uid="{C52B27A3-9F1C-4039-AB31-5253B92DCE55}">
      <text>
        <r>
          <rPr>
            <b/>
            <sz val="11"/>
            <color indexed="81"/>
            <rFont val="MS P ゴシック"/>
            <family val="3"/>
            <charset val="128"/>
          </rPr>
          <t>参加日時が不明の場合、事前申込期限を過ぎた場合などは、当日を選択してください。</t>
        </r>
      </text>
    </comment>
    <comment ref="O20" authorId="1" shapeId="0" xr:uid="{05C7B3F9-7DF0-418E-9C9A-D7357512D9CB}">
      <text>
        <r>
          <rPr>
            <b/>
            <sz val="11"/>
            <color indexed="81"/>
            <rFont val="MS P ゴシック"/>
            <family val="3"/>
            <charset val="128"/>
          </rPr>
          <t>参加日時が不明の場合、事前申込期限を過ぎた場合などは、当日を選択してください。</t>
        </r>
      </text>
    </comment>
    <comment ref="F21" authorId="0" shapeId="0" xr:uid="{00000000-0006-0000-0200-00000D000000}">
      <text>
        <r>
          <rPr>
            <b/>
            <sz val="14"/>
            <color indexed="81"/>
            <rFont val="ＭＳ Ｐゴシック"/>
            <family val="3"/>
            <charset val="128"/>
          </rPr>
          <t>生年は西暦４桁で入力してください。
例　1999◯
　　　　99✕</t>
        </r>
      </text>
    </comment>
    <comment ref="L21" authorId="1" shapeId="0" xr:uid="{6A0E1078-9D4E-4475-B076-8ACE85BF584C}">
      <text>
        <r>
          <rPr>
            <b/>
            <sz val="16"/>
            <color indexed="81"/>
            <rFont val="MS P ゴシック"/>
            <family val="3"/>
            <charset val="128"/>
          </rPr>
          <t>中学生のみの利用です。</t>
        </r>
        <r>
          <rPr>
            <b/>
            <sz val="9"/>
            <color indexed="81"/>
            <rFont val="MS P ゴシック"/>
            <family val="3"/>
            <charset val="128"/>
          </rPr>
          <t xml:space="preserve">
</t>
        </r>
      </text>
    </comment>
    <comment ref="M21" authorId="1" shapeId="0" xr:uid="{78501EDC-2098-42E0-B1C0-2B3E640381D5}">
      <text>
        <r>
          <rPr>
            <b/>
            <sz val="11"/>
            <color indexed="81"/>
            <rFont val="MS P ゴシック"/>
            <family val="3"/>
            <charset val="128"/>
          </rPr>
          <t>参加日時が不明の場合、事前申込期限を過ぎた場合などは、当日を選択してください。</t>
        </r>
      </text>
    </comment>
    <comment ref="N21" authorId="1" shapeId="0" xr:uid="{72FEE0FE-1187-4011-A7EC-A9FB2CB3CF80}">
      <text>
        <r>
          <rPr>
            <b/>
            <sz val="11"/>
            <color indexed="81"/>
            <rFont val="MS P ゴシック"/>
            <family val="3"/>
            <charset val="128"/>
          </rPr>
          <t>参加日時が不明の場合、事前申込期限を過ぎた場合などは、当日を選択してください。</t>
        </r>
      </text>
    </comment>
    <comment ref="O21" authorId="1" shapeId="0" xr:uid="{C87B41F4-0D9D-44C2-93A5-95AE4CFD8FE9}">
      <text>
        <r>
          <rPr>
            <b/>
            <sz val="11"/>
            <color indexed="81"/>
            <rFont val="MS P ゴシック"/>
            <family val="3"/>
            <charset val="128"/>
          </rPr>
          <t>参加日時が不明の場合、事前申込期限を過ぎた場合などは、当日を選択してください。</t>
        </r>
      </text>
    </comment>
    <comment ref="F22" authorId="0" shapeId="0" xr:uid="{00000000-0006-0000-0200-00000E000000}">
      <text>
        <r>
          <rPr>
            <b/>
            <sz val="14"/>
            <color indexed="81"/>
            <rFont val="ＭＳ Ｐゴシック"/>
            <family val="3"/>
            <charset val="128"/>
          </rPr>
          <t>生年は西暦４桁で入力してください。
例　1999◯
　　　　99✕</t>
        </r>
      </text>
    </comment>
    <comment ref="L22" authorId="1" shapeId="0" xr:uid="{DCB9E839-FEF1-425F-8BF9-066C50B55D01}">
      <text>
        <r>
          <rPr>
            <b/>
            <sz val="16"/>
            <color indexed="81"/>
            <rFont val="MS P ゴシック"/>
            <family val="3"/>
            <charset val="128"/>
          </rPr>
          <t>中学生のみの利用です。</t>
        </r>
        <r>
          <rPr>
            <b/>
            <sz val="9"/>
            <color indexed="81"/>
            <rFont val="MS P ゴシック"/>
            <family val="3"/>
            <charset val="128"/>
          </rPr>
          <t xml:space="preserve">
</t>
        </r>
      </text>
    </comment>
    <comment ref="M22" authorId="1" shapeId="0" xr:uid="{72A93986-4636-468B-84CE-20DEA85FA808}">
      <text>
        <r>
          <rPr>
            <b/>
            <sz val="11"/>
            <color indexed="81"/>
            <rFont val="MS P ゴシック"/>
            <family val="3"/>
            <charset val="128"/>
          </rPr>
          <t>参加日時が不明の場合、事前申込期限を過ぎた場合などは、当日を選択してください。</t>
        </r>
      </text>
    </comment>
    <comment ref="N22" authorId="1" shapeId="0" xr:uid="{F50A9CCF-89D9-4C50-85F1-C870203AFD5A}">
      <text>
        <r>
          <rPr>
            <b/>
            <sz val="11"/>
            <color indexed="81"/>
            <rFont val="MS P ゴシック"/>
            <family val="3"/>
            <charset val="128"/>
          </rPr>
          <t>参加日時が不明の場合、事前申込期限を過ぎた場合などは、当日を選択してください。</t>
        </r>
      </text>
    </comment>
    <comment ref="O22" authorId="1" shapeId="0" xr:uid="{9C91BDC6-625F-4DC0-883C-DD6E09D08D5B}">
      <text>
        <r>
          <rPr>
            <b/>
            <sz val="11"/>
            <color indexed="81"/>
            <rFont val="MS P ゴシック"/>
            <family val="3"/>
            <charset val="128"/>
          </rPr>
          <t>参加日時が不明の場合、事前申込期限を過ぎた場合などは、当日を選択してください。</t>
        </r>
      </text>
    </comment>
    <comment ref="F23" authorId="0" shapeId="0" xr:uid="{00000000-0006-0000-0200-00000F000000}">
      <text>
        <r>
          <rPr>
            <b/>
            <sz val="14"/>
            <color indexed="81"/>
            <rFont val="ＭＳ Ｐゴシック"/>
            <family val="3"/>
            <charset val="128"/>
          </rPr>
          <t>生年は西暦４桁で入力してください。
例　1999◯
　　　　99✕</t>
        </r>
      </text>
    </comment>
    <comment ref="L23" authorId="1" shapeId="0" xr:uid="{1C7A9C95-B3EE-47B4-A5E3-C19CEC6A309A}">
      <text>
        <r>
          <rPr>
            <b/>
            <sz val="16"/>
            <color indexed="81"/>
            <rFont val="MS P ゴシック"/>
            <family val="3"/>
            <charset val="128"/>
          </rPr>
          <t>中学生のみの利用です。</t>
        </r>
        <r>
          <rPr>
            <b/>
            <sz val="9"/>
            <color indexed="81"/>
            <rFont val="MS P ゴシック"/>
            <family val="3"/>
            <charset val="128"/>
          </rPr>
          <t xml:space="preserve">
</t>
        </r>
      </text>
    </comment>
    <comment ref="M23" authorId="1" shapeId="0" xr:uid="{143E2F1D-DC66-4130-924A-0DCBC4F3B4FD}">
      <text>
        <r>
          <rPr>
            <b/>
            <sz val="11"/>
            <color indexed="81"/>
            <rFont val="MS P ゴシック"/>
            <family val="3"/>
            <charset val="128"/>
          </rPr>
          <t>参加日時が不明の場合、事前申込期限を過ぎた場合などは、当日を選択してください。</t>
        </r>
      </text>
    </comment>
    <comment ref="N23" authorId="1" shapeId="0" xr:uid="{39CA6826-32FE-410D-80DD-FB4F3743B2B6}">
      <text>
        <r>
          <rPr>
            <b/>
            <sz val="11"/>
            <color indexed="81"/>
            <rFont val="MS P ゴシック"/>
            <family val="3"/>
            <charset val="128"/>
          </rPr>
          <t>参加日時が不明の場合、事前申込期限を過ぎた場合などは、当日を選択してください。</t>
        </r>
      </text>
    </comment>
    <comment ref="O23" authorId="1" shapeId="0" xr:uid="{F9E15FEC-FA31-4E64-A1DD-706D6358AAD2}">
      <text>
        <r>
          <rPr>
            <b/>
            <sz val="11"/>
            <color indexed="81"/>
            <rFont val="MS P ゴシック"/>
            <family val="3"/>
            <charset val="128"/>
          </rPr>
          <t>参加日時が不明の場合、事前申込期限を過ぎた場合などは、当日を選択してください。</t>
        </r>
      </text>
    </comment>
    <comment ref="F24" authorId="0" shapeId="0" xr:uid="{00000000-0006-0000-0200-000010000000}">
      <text>
        <r>
          <rPr>
            <b/>
            <sz val="14"/>
            <color indexed="81"/>
            <rFont val="ＭＳ Ｐゴシック"/>
            <family val="3"/>
            <charset val="128"/>
          </rPr>
          <t>生年は西暦４桁で入力してください。
例　1999◯
　　　　99✕</t>
        </r>
      </text>
    </comment>
    <comment ref="L24" authorId="1" shapeId="0" xr:uid="{EC19894A-0B5D-463F-A45A-46C7191F40B5}">
      <text>
        <r>
          <rPr>
            <b/>
            <sz val="16"/>
            <color indexed="81"/>
            <rFont val="MS P ゴシック"/>
            <family val="3"/>
            <charset val="128"/>
          </rPr>
          <t>中学生のみの利用です。</t>
        </r>
        <r>
          <rPr>
            <b/>
            <sz val="9"/>
            <color indexed="81"/>
            <rFont val="MS P ゴシック"/>
            <family val="3"/>
            <charset val="128"/>
          </rPr>
          <t xml:space="preserve">
</t>
        </r>
      </text>
    </comment>
    <comment ref="M24" authorId="1" shapeId="0" xr:uid="{B166083F-3490-4147-AC21-D3AC33443DDA}">
      <text>
        <r>
          <rPr>
            <b/>
            <sz val="11"/>
            <color indexed="81"/>
            <rFont val="MS P ゴシック"/>
            <family val="3"/>
            <charset val="128"/>
          </rPr>
          <t>参加日時が不明の場合、事前申込期限を過ぎた場合などは、当日を選択してください。</t>
        </r>
      </text>
    </comment>
    <comment ref="N24" authorId="1" shapeId="0" xr:uid="{356AE0B8-C31C-449B-A1E2-CE4E67F7B0C1}">
      <text>
        <r>
          <rPr>
            <b/>
            <sz val="11"/>
            <color indexed="81"/>
            <rFont val="MS P ゴシック"/>
            <family val="3"/>
            <charset val="128"/>
          </rPr>
          <t>参加日時が不明の場合、事前申込期限を過ぎた場合などは、当日を選択してください。</t>
        </r>
      </text>
    </comment>
    <comment ref="O24" authorId="1" shapeId="0" xr:uid="{0DD0A6E3-8C36-4DD9-B36C-4CA429213136}">
      <text>
        <r>
          <rPr>
            <b/>
            <sz val="11"/>
            <color indexed="81"/>
            <rFont val="MS P ゴシック"/>
            <family val="3"/>
            <charset val="128"/>
          </rPr>
          <t>参加日時が不明の場合、事前申込期限を過ぎた場合などは、当日を選択してください。</t>
        </r>
      </text>
    </comment>
    <comment ref="F25" authorId="0" shapeId="0" xr:uid="{00000000-0006-0000-0200-000011000000}">
      <text>
        <r>
          <rPr>
            <b/>
            <sz val="14"/>
            <color indexed="81"/>
            <rFont val="ＭＳ Ｐゴシック"/>
            <family val="3"/>
            <charset val="128"/>
          </rPr>
          <t>生年は西暦４桁で入力してください。
例　1999◯
　　　　99✕</t>
        </r>
      </text>
    </comment>
    <comment ref="L25" authorId="1" shapeId="0" xr:uid="{7B4497C9-E10D-42F5-B532-05E669081499}">
      <text>
        <r>
          <rPr>
            <b/>
            <sz val="16"/>
            <color indexed="81"/>
            <rFont val="MS P ゴシック"/>
            <family val="3"/>
            <charset val="128"/>
          </rPr>
          <t>中学生のみの利用です。</t>
        </r>
        <r>
          <rPr>
            <b/>
            <sz val="9"/>
            <color indexed="81"/>
            <rFont val="MS P ゴシック"/>
            <family val="3"/>
            <charset val="128"/>
          </rPr>
          <t xml:space="preserve">
</t>
        </r>
      </text>
    </comment>
    <comment ref="M25" authorId="1" shapeId="0" xr:uid="{0906E6DC-7220-4775-BBDE-B115FE5A6040}">
      <text>
        <r>
          <rPr>
            <b/>
            <sz val="11"/>
            <color indexed="81"/>
            <rFont val="MS P ゴシック"/>
            <family val="3"/>
            <charset val="128"/>
          </rPr>
          <t>参加日時が不明の場合、事前申込期限を過ぎた場合などは、当日を選択してください。</t>
        </r>
      </text>
    </comment>
    <comment ref="N25" authorId="1" shapeId="0" xr:uid="{E6992392-25FC-4C90-9CDB-321B071FBB91}">
      <text>
        <r>
          <rPr>
            <b/>
            <sz val="11"/>
            <color indexed="81"/>
            <rFont val="MS P ゴシック"/>
            <family val="3"/>
            <charset val="128"/>
          </rPr>
          <t>参加日時が不明の場合、事前申込期限を過ぎた場合などは、当日を選択してください。</t>
        </r>
      </text>
    </comment>
    <comment ref="O25" authorId="1" shapeId="0" xr:uid="{F491EF94-F0D8-4EE9-9E3E-AA2D49895F53}">
      <text>
        <r>
          <rPr>
            <b/>
            <sz val="11"/>
            <color indexed="81"/>
            <rFont val="MS P ゴシック"/>
            <family val="3"/>
            <charset val="128"/>
          </rPr>
          <t>参加日時が不明の場合、事前申込期限を過ぎた場合などは、当日を選択してください。</t>
        </r>
      </text>
    </comment>
    <comment ref="F26" authorId="0" shapeId="0" xr:uid="{00000000-0006-0000-0200-000012000000}">
      <text>
        <r>
          <rPr>
            <b/>
            <sz val="14"/>
            <color indexed="81"/>
            <rFont val="ＭＳ Ｐゴシック"/>
            <family val="3"/>
            <charset val="128"/>
          </rPr>
          <t>生年は西暦４桁で入力してください。
例　1999◯
　　　　99✕</t>
        </r>
      </text>
    </comment>
    <comment ref="L26" authorId="1" shapeId="0" xr:uid="{8D5BE15C-1091-493C-B532-C10AE82925F1}">
      <text>
        <r>
          <rPr>
            <b/>
            <sz val="16"/>
            <color indexed="81"/>
            <rFont val="MS P ゴシック"/>
            <family val="3"/>
            <charset val="128"/>
          </rPr>
          <t>中学生のみの利用です。</t>
        </r>
        <r>
          <rPr>
            <b/>
            <sz val="9"/>
            <color indexed="81"/>
            <rFont val="MS P ゴシック"/>
            <family val="3"/>
            <charset val="128"/>
          </rPr>
          <t xml:space="preserve">
</t>
        </r>
      </text>
    </comment>
    <comment ref="M26" authorId="1" shapeId="0" xr:uid="{98BFD615-CF07-4EC7-A4B1-6535F71CA59A}">
      <text>
        <r>
          <rPr>
            <b/>
            <sz val="11"/>
            <color indexed="81"/>
            <rFont val="MS P ゴシック"/>
            <family val="3"/>
            <charset val="128"/>
          </rPr>
          <t>参加日時が不明の場合、事前申込期限を過ぎた場合などは、当日を選択してください。</t>
        </r>
      </text>
    </comment>
    <comment ref="N26" authorId="1" shapeId="0" xr:uid="{6B5BE92E-9582-4A22-B7C8-20C7713AC1A9}">
      <text>
        <r>
          <rPr>
            <b/>
            <sz val="11"/>
            <color indexed="81"/>
            <rFont val="MS P ゴシック"/>
            <family val="3"/>
            <charset val="128"/>
          </rPr>
          <t>参加日時が不明の場合、事前申込期限を過ぎた場合などは、当日を選択してください。</t>
        </r>
      </text>
    </comment>
    <comment ref="O26" authorId="1" shapeId="0" xr:uid="{7AFF6085-CED0-434F-B08C-2D4097A173E8}">
      <text>
        <r>
          <rPr>
            <b/>
            <sz val="11"/>
            <color indexed="81"/>
            <rFont val="MS P ゴシック"/>
            <family val="3"/>
            <charset val="128"/>
          </rPr>
          <t>参加日時が不明の場合、事前申込期限を過ぎた場合などは、当日を選択してください。</t>
        </r>
      </text>
    </comment>
    <comment ref="F27" authorId="0" shapeId="0" xr:uid="{00000000-0006-0000-0200-000013000000}">
      <text>
        <r>
          <rPr>
            <b/>
            <sz val="14"/>
            <color indexed="81"/>
            <rFont val="ＭＳ Ｐゴシック"/>
            <family val="3"/>
            <charset val="128"/>
          </rPr>
          <t>生年は西暦４桁で入力してください。
例　1999◯
　　　　99✕</t>
        </r>
      </text>
    </comment>
    <comment ref="L27" authorId="1" shapeId="0" xr:uid="{B3491861-0CBA-4DAC-8F8D-CFFCAAC25476}">
      <text>
        <r>
          <rPr>
            <b/>
            <sz val="16"/>
            <color indexed="81"/>
            <rFont val="MS P ゴシック"/>
            <family val="3"/>
            <charset val="128"/>
          </rPr>
          <t>中学生のみの利用です。</t>
        </r>
        <r>
          <rPr>
            <b/>
            <sz val="9"/>
            <color indexed="81"/>
            <rFont val="MS P ゴシック"/>
            <family val="3"/>
            <charset val="128"/>
          </rPr>
          <t xml:space="preserve">
</t>
        </r>
      </text>
    </comment>
    <comment ref="M27" authorId="1" shapeId="0" xr:uid="{E9CBF5AA-8E4F-46DB-9240-A657D1ADC3C5}">
      <text>
        <r>
          <rPr>
            <b/>
            <sz val="11"/>
            <color indexed="81"/>
            <rFont val="MS P ゴシック"/>
            <family val="3"/>
            <charset val="128"/>
          </rPr>
          <t>参加日時が不明の場合、事前申込期限を過ぎた場合などは、当日を選択してください。</t>
        </r>
      </text>
    </comment>
    <comment ref="N27" authorId="1" shapeId="0" xr:uid="{F1161E1F-1989-40F3-87B1-EA196FF68A46}">
      <text>
        <r>
          <rPr>
            <b/>
            <sz val="11"/>
            <color indexed="81"/>
            <rFont val="MS P ゴシック"/>
            <family val="3"/>
            <charset val="128"/>
          </rPr>
          <t>参加日時が不明の場合、事前申込期限を過ぎた場合などは、当日を選択してください。</t>
        </r>
      </text>
    </comment>
    <comment ref="O27" authorId="1" shapeId="0" xr:uid="{C0120741-6C9F-4D37-AC8B-6846F7FD0CEC}">
      <text>
        <r>
          <rPr>
            <b/>
            <sz val="11"/>
            <color indexed="81"/>
            <rFont val="MS P ゴシック"/>
            <family val="3"/>
            <charset val="128"/>
          </rPr>
          <t>参加日時が不明の場合、事前申込期限を過ぎた場合などは、当日を選択してください。</t>
        </r>
      </text>
    </comment>
    <comment ref="F28" authorId="0" shapeId="0" xr:uid="{00000000-0006-0000-0200-000014000000}">
      <text>
        <r>
          <rPr>
            <b/>
            <sz val="14"/>
            <color indexed="81"/>
            <rFont val="ＭＳ Ｐゴシック"/>
            <family val="3"/>
            <charset val="128"/>
          </rPr>
          <t>生年は西暦４桁で入力してください。
例　1999◯
　　　　99✕</t>
        </r>
      </text>
    </comment>
    <comment ref="L28" authorId="1" shapeId="0" xr:uid="{04404CE4-FD66-4AED-831C-A2B54956D2FC}">
      <text>
        <r>
          <rPr>
            <b/>
            <sz val="16"/>
            <color indexed="81"/>
            <rFont val="MS P ゴシック"/>
            <family val="3"/>
            <charset val="128"/>
          </rPr>
          <t>中学生のみの利用です。</t>
        </r>
        <r>
          <rPr>
            <b/>
            <sz val="9"/>
            <color indexed="81"/>
            <rFont val="MS P ゴシック"/>
            <family val="3"/>
            <charset val="128"/>
          </rPr>
          <t xml:space="preserve">
</t>
        </r>
      </text>
    </comment>
    <comment ref="M28" authorId="1" shapeId="0" xr:uid="{B8C3FD99-CD1B-4D91-BCF7-48E6CE7F6302}">
      <text>
        <r>
          <rPr>
            <b/>
            <sz val="11"/>
            <color indexed="81"/>
            <rFont val="MS P ゴシック"/>
            <family val="3"/>
            <charset val="128"/>
          </rPr>
          <t>参加日時が不明の場合、事前申込期限を過ぎた場合などは、当日を選択してください。</t>
        </r>
      </text>
    </comment>
    <comment ref="N28" authorId="1" shapeId="0" xr:uid="{98ACDF9B-9E5F-442D-9129-A50976C34217}">
      <text>
        <r>
          <rPr>
            <b/>
            <sz val="11"/>
            <color indexed="81"/>
            <rFont val="MS P ゴシック"/>
            <family val="3"/>
            <charset val="128"/>
          </rPr>
          <t>参加日時が不明の場合、事前申込期限を過ぎた場合などは、当日を選択してください。</t>
        </r>
      </text>
    </comment>
    <comment ref="O28" authorId="1" shapeId="0" xr:uid="{9C5D1AFA-7D71-4055-AE22-5BEE1D75F607}">
      <text>
        <r>
          <rPr>
            <b/>
            <sz val="11"/>
            <color indexed="81"/>
            <rFont val="MS P ゴシック"/>
            <family val="3"/>
            <charset val="128"/>
          </rPr>
          <t>参加日時が不明の場合、事前申込期限を過ぎた場合などは、当日を選択してください。</t>
        </r>
      </text>
    </comment>
    <comment ref="F29" authorId="0" shapeId="0" xr:uid="{00000000-0006-0000-0200-000015000000}">
      <text>
        <r>
          <rPr>
            <b/>
            <sz val="14"/>
            <color indexed="81"/>
            <rFont val="ＭＳ Ｐゴシック"/>
            <family val="3"/>
            <charset val="128"/>
          </rPr>
          <t>生年は西暦４桁で入力してください。
例　1999◯
　　　　99✕</t>
        </r>
      </text>
    </comment>
    <comment ref="L29" authorId="1" shapeId="0" xr:uid="{2599D0E8-D0AF-4317-8659-5AA05E5C3F55}">
      <text>
        <r>
          <rPr>
            <b/>
            <sz val="16"/>
            <color indexed="81"/>
            <rFont val="MS P ゴシック"/>
            <family val="3"/>
            <charset val="128"/>
          </rPr>
          <t>中学生のみの利用です。</t>
        </r>
        <r>
          <rPr>
            <b/>
            <sz val="9"/>
            <color indexed="81"/>
            <rFont val="MS P ゴシック"/>
            <family val="3"/>
            <charset val="128"/>
          </rPr>
          <t xml:space="preserve">
</t>
        </r>
      </text>
    </comment>
    <comment ref="M29" authorId="1" shapeId="0" xr:uid="{9A7C91AE-BE5F-4BEC-B247-D5E12436903C}">
      <text>
        <r>
          <rPr>
            <b/>
            <sz val="11"/>
            <color indexed="81"/>
            <rFont val="MS P ゴシック"/>
            <family val="3"/>
            <charset val="128"/>
          </rPr>
          <t>参加日時が不明の場合、事前申込期限を過ぎた場合などは、当日を選択してください。</t>
        </r>
      </text>
    </comment>
    <comment ref="N29" authorId="1" shapeId="0" xr:uid="{3725CC4A-3E81-43D9-8996-09E6199167E2}">
      <text>
        <r>
          <rPr>
            <b/>
            <sz val="11"/>
            <color indexed="81"/>
            <rFont val="MS P ゴシック"/>
            <family val="3"/>
            <charset val="128"/>
          </rPr>
          <t>参加日時が不明の場合、事前申込期限を過ぎた場合などは、当日を選択してください。</t>
        </r>
      </text>
    </comment>
    <comment ref="O29" authorId="1" shapeId="0" xr:uid="{D6A58ED1-E530-4FFA-BB28-9CDA79ABAB4D}">
      <text>
        <r>
          <rPr>
            <b/>
            <sz val="11"/>
            <color indexed="81"/>
            <rFont val="MS P ゴシック"/>
            <family val="3"/>
            <charset val="128"/>
          </rPr>
          <t>参加日時が不明の場合、事前申込期限を過ぎた場合などは、当日を選択してください。</t>
        </r>
      </text>
    </comment>
    <comment ref="F30" authorId="0" shapeId="0" xr:uid="{00000000-0006-0000-0200-000016000000}">
      <text>
        <r>
          <rPr>
            <b/>
            <sz val="14"/>
            <color indexed="81"/>
            <rFont val="ＭＳ Ｐゴシック"/>
            <family val="3"/>
            <charset val="128"/>
          </rPr>
          <t>生年は西暦４桁で入力してください。
例　1999◯
　　　　99✕</t>
        </r>
      </text>
    </comment>
    <comment ref="L30" authorId="1" shapeId="0" xr:uid="{1613D903-DE88-487C-963D-CF16196FAD16}">
      <text>
        <r>
          <rPr>
            <b/>
            <sz val="16"/>
            <color indexed="81"/>
            <rFont val="MS P ゴシック"/>
            <family val="3"/>
            <charset val="128"/>
          </rPr>
          <t>中学生のみの利用です。</t>
        </r>
        <r>
          <rPr>
            <b/>
            <sz val="9"/>
            <color indexed="81"/>
            <rFont val="MS P ゴシック"/>
            <family val="3"/>
            <charset val="128"/>
          </rPr>
          <t xml:space="preserve">
</t>
        </r>
      </text>
    </comment>
    <comment ref="M30" authorId="1" shapeId="0" xr:uid="{071EDA09-C6A1-47B0-B762-B19BC9F15C3D}">
      <text>
        <r>
          <rPr>
            <b/>
            <sz val="11"/>
            <color indexed="81"/>
            <rFont val="MS P ゴシック"/>
            <family val="3"/>
            <charset val="128"/>
          </rPr>
          <t>参加日時が不明の場合、事前申込期限を過ぎた場合などは、当日を選択してください。</t>
        </r>
      </text>
    </comment>
    <comment ref="N30" authorId="1" shapeId="0" xr:uid="{B4FC1C66-5731-4335-9435-481358EEAA24}">
      <text>
        <r>
          <rPr>
            <b/>
            <sz val="11"/>
            <color indexed="81"/>
            <rFont val="MS P ゴシック"/>
            <family val="3"/>
            <charset val="128"/>
          </rPr>
          <t>参加日時が不明の場合、事前申込期限を過ぎた場合などは、当日を選択してください。</t>
        </r>
      </text>
    </comment>
    <comment ref="O30" authorId="1" shapeId="0" xr:uid="{D669B596-9587-4F57-A62A-112B0BCB7D44}">
      <text>
        <r>
          <rPr>
            <b/>
            <sz val="11"/>
            <color indexed="81"/>
            <rFont val="MS P ゴシック"/>
            <family val="3"/>
            <charset val="128"/>
          </rPr>
          <t>参加日時が不明の場合、事前申込期限を過ぎた場合などは、当日を選択してください。</t>
        </r>
      </text>
    </comment>
    <comment ref="F31" authorId="0" shapeId="0" xr:uid="{00000000-0006-0000-0200-000017000000}">
      <text>
        <r>
          <rPr>
            <b/>
            <sz val="14"/>
            <color indexed="81"/>
            <rFont val="ＭＳ Ｐゴシック"/>
            <family val="3"/>
            <charset val="128"/>
          </rPr>
          <t>生年は西暦４桁で入力してください。
例　1999◯
　　　　99✕</t>
        </r>
      </text>
    </comment>
    <comment ref="L31" authorId="1" shapeId="0" xr:uid="{C0A3B987-E689-4AC5-9474-C42403F32FF0}">
      <text>
        <r>
          <rPr>
            <b/>
            <sz val="16"/>
            <color indexed="81"/>
            <rFont val="MS P ゴシック"/>
            <family val="3"/>
            <charset val="128"/>
          </rPr>
          <t>中学生のみの利用です。</t>
        </r>
        <r>
          <rPr>
            <b/>
            <sz val="9"/>
            <color indexed="81"/>
            <rFont val="MS P ゴシック"/>
            <family val="3"/>
            <charset val="128"/>
          </rPr>
          <t xml:space="preserve">
</t>
        </r>
      </text>
    </comment>
    <comment ref="M31" authorId="1" shapeId="0" xr:uid="{470A286B-DF4A-4550-BBE4-D165D490EC09}">
      <text>
        <r>
          <rPr>
            <b/>
            <sz val="11"/>
            <color indexed="81"/>
            <rFont val="MS P ゴシック"/>
            <family val="3"/>
            <charset val="128"/>
          </rPr>
          <t>参加日時が不明の場合、事前申込期限を過ぎた場合などは、当日を選択してください。</t>
        </r>
      </text>
    </comment>
    <comment ref="N31" authorId="1" shapeId="0" xr:uid="{FD177FDF-9051-468F-92E2-81581B33DE34}">
      <text>
        <r>
          <rPr>
            <b/>
            <sz val="11"/>
            <color indexed="81"/>
            <rFont val="MS P ゴシック"/>
            <family val="3"/>
            <charset val="128"/>
          </rPr>
          <t>参加日時が不明の場合、事前申込期限を過ぎた場合などは、当日を選択してください。</t>
        </r>
      </text>
    </comment>
    <comment ref="O31" authorId="1" shapeId="0" xr:uid="{6021AB7F-6EFB-4B42-92C3-CA4B20169297}">
      <text>
        <r>
          <rPr>
            <b/>
            <sz val="11"/>
            <color indexed="81"/>
            <rFont val="MS P ゴシック"/>
            <family val="3"/>
            <charset val="128"/>
          </rPr>
          <t>参加日時が不明の場合、事前申込期限を過ぎた場合などは、当日を選択してください。</t>
        </r>
      </text>
    </comment>
    <comment ref="F32" authorId="0" shapeId="0" xr:uid="{00000000-0006-0000-0200-000018000000}">
      <text>
        <r>
          <rPr>
            <b/>
            <sz val="14"/>
            <color indexed="81"/>
            <rFont val="ＭＳ Ｐゴシック"/>
            <family val="3"/>
            <charset val="128"/>
          </rPr>
          <t>生年は西暦４桁で入力してください。
例　1999◯
　　　　99✕</t>
        </r>
      </text>
    </comment>
    <comment ref="L32" authorId="1" shapeId="0" xr:uid="{1CE06180-E54A-4988-9BB4-FB77569A9F3D}">
      <text>
        <r>
          <rPr>
            <b/>
            <sz val="16"/>
            <color indexed="81"/>
            <rFont val="MS P ゴシック"/>
            <family val="3"/>
            <charset val="128"/>
          </rPr>
          <t>中学生のみの利用です。</t>
        </r>
        <r>
          <rPr>
            <b/>
            <sz val="9"/>
            <color indexed="81"/>
            <rFont val="MS P ゴシック"/>
            <family val="3"/>
            <charset val="128"/>
          </rPr>
          <t xml:space="preserve">
</t>
        </r>
      </text>
    </comment>
    <comment ref="M32" authorId="1" shapeId="0" xr:uid="{B266F74C-B5DE-4E2D-8B90-1337933B5AB3}">
      <text>
        <r>
          <rPr>
            <b/>
            <sz val="11"/>
            <color indexed="81"/>
            <rFont val="MS P ゴシック"/>
            <family val="3"/>
            <charset val="128"/>
          </rPr>
          <t>参加日時が不明の場合、事前申込期限を過ぎた場合などは、当日を選択してください。</t>
        </r>
      </text>
    </comment>
    <comment ref="N32" authorId="1" shapeId="0" xr:uid="{F62CAF19-71DB-4CE4-A9A0-D8E228B98CC6}">
      <text>
        <r>
          <rPr>
            <b/>
            <sz val="11"/>
            <color indexed="81"/>
            <rFont val="MS P ゴシック"/>
            <family val="3"/>
            <charset val="128"/>
          </rPr>
          <t>参加日時が不明の場合、事前申込期限を過ぎた場合などは、当日を選択してください。</t>
        </r>
      </text>
    </comment>
    <comment ref="O32" authorId="1" shapeId="0" xr:uid="{4B670553-EBB5-4AD3-8598-438460F1BF0D}">
      <text>
        <r>
          <rPr>
            <b/>
            <sz val="11"/>
            <color indexed="81"/>
            <rFont val="MS P ゴシック"/>
            <family val="3"/>
            <charset val="128"/>
          </rPr>
          <t>参加日時が不明の場合、事前申込期限を過ぎた場合などは、当日を選択してください。</t>
        </r>
      </text>
    </comment>
    <comment ref="F33" authorId="0" shapeId="0" xr:uid="{00000000-0006-0000-0200-000019000000}">
      <text>
        <r>
          <rPr>
            <b/>
            <sz val="14"/>
            <color indexed="81"/>
            <rFont val="ＭＳ Ｐゴシック"/>
            <family val="3"/>
            <charset val="128"/>
          </rPr>
          <t>生年は西暦４桁で入力してください。
例　1999◯
　　　　99✕</t>
        </r>
      </text>
    </comment>
    <comment ref="L33" authorId="1" shapeId="0" xr:uid="{9C309B8C-266E-482A-A16E-4810524D6AAC}">
      <text>
        <r>
          <rPr>
            <b/>
            <sz val="16"/>
            <color indexed="81"/>
            <rFont val="MS P ゴシック"/>
            <family val="3"/>
            <charset val="128"/>
          </rPr>
          <t>中学生のみの利用です。</t>
        </r>
        <r>
          <rPr>
            <b/>
            <sz val="9"/>
            <color indexed="81"/>
            <rFont val="MS P ゴシック"/>
            <family val="3"/>
            <charset val="128"/>
          </rPr>
          <t xml:space="preserve">
</t>
        </r>
      </text>
    </comment>
    <comment ref="M33" authorId="1" shapeId="0" xr:uid="{D6D4D6C9-7541-4B96-ACCD-1E2DAB110A6A}">
      <text>
        <r>
          <rPr>
            <b/>
            <sz val="11"/>
            <color indexed="81"/>
            <rFont val="MS P ゴシック"/>
            <family val="3"/>
            <charset val="128"/>
          </rPr>
          <t>参加日時が不明の場合、事前申込期限を過ぎた場合などは、当日を選択してください。</t>
        </r>
      </text>
    </comment>
    <comment ref="N33" authorId="1" shapeId="0" xr:uid="{379AFCE8-55A4-48B7-BE3D-4EAB058AA18A}">
      <text>
        <r>
          <rPr>
            <b/>
            <sz val="11"/>
            <color indexed="81"/>
            <rFont val="MS P ゴシック"/>
            <family val="3"/>
            <charset val="128"/>
          </rPr>
          <t>参加日時が不明の場合、事前申込期限を過ぎた場合などは、当日を選択してください。</t>
        </r>
      </text>
    </comment>
    <comment ref="O33" authorId="1" shapeId="0" xr:uid="{4907872E-F9B4-4300-B866-0E4C32EAB96E}">
      <text>
        <r>
          <rPr>
            <b/>
            <sz val="11"/>
            <color indexed="81"/>
            <rFont val="MS P ゴシック"/>
            <family val="3"/>
            <charset val="128"/>
          </rPr>
          <t>参加日時が不明の場合、事前申込期限を過ぎた場合などは、当日を選択してください。</t>
        </r>
      </text>
    </comment>
    <comment ref="F34" authorId="0" shapeId="0" xr:uid="{00000000-0006-0000-0200-00001A000000}">
      <text>
        <r>
          <rPr>
            <b/>
            <sz val="14"/>
            <color indexed="81"/>
            <rFont val="ＭＳ Ｐゴシック"/>
            <family val="3"/>
            <charset val="128"/>
          </rPr>
          <t>生年は西暦４桁で入力してください。
例　1999◯
　　　　99✕</t>
        </r>
      </text>
    </comment>
    <comment ref="L34" authorId="1" shapeId="0" xr:uid="{38E8E2BE-9EB5-4590-8301-2CD2DF1D8F59}">
      <text>
        <r>
          <rPr>
            <b/>
            <sz val="16"/>
            <color indexed="81"/>
            <rFont val="MS P ゴシック"/>
            <family val="3"/>
            <charset val="128"/>
          </rPr>
          <t>中学生のみの利用です。</t>
        </r>
        <r>
          <rPr>
            <b/>
            <sz val="9"/>
            <color indexed="81"/>
            <rFont val="MS P ゴシック"/>
            <family val="3"/>
            <charset val="128"/>
          </rPr>
          <t xml:space="preserve">
</t>
        </r>
      </text>
    </comment>
    <comment ref="M34" authorId="1" shapeId="0" xr:uid="{7692B415-6FCE-44CE-9B21-947D08223E2A}">
      <text>
        <r>
          <rPr>
            <b/>
            <sz val="11"/>
            <color indexed="81"/>
            <rFont val="MS P ゴシック"/>
            <family val="3"/>
            <charset val="128"/>
          </rPr>
          <t>参加日時が不明の場合、事前申込期限を過ぎた場合などは、当日を選択してください。</t>
        </r>
      </text>
    </comment>
    <comment ref="N34" authorId="1" shapeId="0" xr:uid="{F301156D-8B58-4471-BC9C-A053D942BFA2}">
      <text>
        <r>
          <rPr>
            <b/>
            <sz val="11"/>
            <color indexed="81"/>
            <rFont val="MS P ゴシック"/>
            <family val="3"/>
            <charset val="128"/>
          </rPr>
          <t>参加日時が不明の場合、事前申込期限を過ぎた場合などは、当日を選択してください。</t>
        </r>
      </text>
    </comment>
    <comment ref="O34" authorId="1" shapeId="0" xr:uid="{B26875D1-4983-4F78-AA91-46959E1BD64A}">
      <text>
        <r>
          <rPr>
            <b/>
            <sz val="11"/>
            <color indexed="81"/>
            <rFont val="MS P ゴシック"/>
            <family val="3"/>
            <charset val="128"/>
          </rPr>
          <t>参加日時が不明の場合、事前申込期限を過ぎた場合などは、当日を選択してください。</t>
        </r>
      </text>
    </comment>
    <comment ref="F35" authorId="0" shapeId="0" xr:uid="{00000000-0006-0000-0200-00001B000000}">
      <text>
        <r>
          <rPr>
            <b/>
            <sz val="14"/>
            <color indexed="81"/>
            <rFont val="ＭＳ Ｐゴシック"/>
            <family val="3"/>
            <charset val="128"/>
          </rPr>
          <t>生年は西暦４桁で入力してください。
例　1999◯
　　　　99✕</t>
        </r>
      </text>
    </comment>
    <comment ref="L35" authorId="1" shapeId="0" xr:uid="{092B8638-F239-462E-B0CD-7C4140A3BB69}">
      <text>
        <r>
          <rPr>
            <b/>
            <sz val="16"/>
            <color indexed="81"/>
            <rFont val="MS P ゴシック"/>
            <family val="3"/>
            <charset val="128"/>
          </rPr>
          <t>中学生のみの利用です。</t>
        </r>
        <r>
          <rPr>
            <b/>
            <sz val="9"/>
            <color indexed="81"/>
            <rFont val="MS P ゴシック"/>
            <family val="3"/>
            <charset val="128"/>
          </rPr>
          <t xml:space="preserve">
</t>
        </r>
      </text>
    </comment>
    <comment ref="M35" authorId="1" shapeId="0" xr:uid="{7B699F30-DF3D-42B1-B940-A527EEDBB592}">
      <text>
        <r>
          <rPr>
            <b/>
            <sz val="11"/>
            <color indexed="81"/>
            <rFont val="MS P ゴシック"/>
            <family val="3"/>
            <charset val="128"/>
          </rPr>
          <t>参加日時が不明の場合、事前申込期限を過ぎた場合などは、当日を選択してください。</t>
        </r>
      </text>
    </comment>
    <comment ref="N35" authorId="1" shapeId="0" xr:uid="{3D5D8473-6616-46DA-8799-2F39149EF535}">
      <text>
        <r>
          <rPr>
            <b/>
            <sz val="11"/>
            <color indexed="81"/>
            <rFont val="MS P ゴシック"/>
            <family val="3"/>
            <charset val="128"/>
          </rPr>
          <t>参加日時が不明の場合、事前申込期限を過ぎた場合などは、当日を選択してください。</t>
        </r>
      </text>
    </comment>
    <comment ref="O35" authorId="1" shapeId="0" xr:uid="{29F25B1B-BCAC-4E69-B844-F1EFA5E1ED52}">
      <text>
        <r>
          <rPr>
            <b/>
            <sz val="11"/>
            <color indexed="81"/>
            <rFont val="MS P ゴシック"/>
            <family val="3"/>
            <charset val="128"/>
          </rPr>
          <t>参加日時が不明の場合、事前申込期限を過ぎた場合などは、当日を選択してください。</t>
        </r>
      </text>
    </comment>
    <comment ref="F36" authorId="0" shapeId="0" xr:uid="{00000000-0006-0000-0200-00001C000000}">
      <text>
        <r>
          <rPr>
            <b/>
            <sz val="14"/>
            <color indexed="81"/>
            <rFont val="ＭＳ Ｐゴシック"/>
            <family val="3"/>
            <charset val="128"/>
          </rPr>
          <t>生年は西暦４桁で入力してください。
例　1999◯
　　　　99✕</t>
        </r>
      </text>
    </comment>
    <comment ref="L36" authorId="1" shapeId="0" xr:uid="{ACED29EF-E68B-4167-B9CF-A2E2D20A44C4}">
      <text>
        <r>
          <rPr>
            <b/>
            <sz val="16"/>
            <color indexed="81"/>
            <rFont val="MS P ゴシック"/>
            <family val="3"/>
            <charset val="128"/>
          </rPr>
          <t>中学生のみの利用です。</t>
        </r>
        <r>
          <rPr>
            <b/>
            <sz val="9"/>
            <color indexed="81"/>
            <rFont val="MS P ゴシック"/>
            <family val="3"/>
            <charset val="128"/>
          </rPr>
          <t xml:space="preserve">
</t>
        </r>
      </text>
    </comment>
    <comment ref="M36" authorId="1" shapeId="0" xr:uid="{DBA0B705-982A-4CCA-9BFC-EA3BF9017231}">
      <text>
        <r>
          <rPr>
            <b/>
            <sz val="11"/>
            <color indexed="81"/>
            <rFont val="MS P ゴシック"/>
            <family val="3"/>
            <charset val="128"/>
          </rPr>
          <t>参加日時が不明の場合、事前申込期限を過ぎた場合などは、当日を選択してください。</t>
        </r>
      </text>
    </comment>
    <comment ref="N36" authorId="1" shapeId="0" xr:uid="{FDB185C1-3BD5-494C-AB80-BB6A6D4BB67C}">
      <text>
        <r>
          <rPr>
            <b/>
            <sz val="11"/>
            <color indexed="81"/>
            <rFont val="MS P ゴシック"/>
            <family val="3"/>
            <charset val="128"/>
          </rPr>
          <t>参加日時が不明の場合、事前申込期限を過ぎた場合などは、当日を選択してください。</t>
        </r>
      </text>
    </comment>
    <comment ref="O36" authorId="1" shapeId="0" xr:uid="{1C0019C3-2FF5-4A6F-B682-EA598FA6E145}">
      <text>
        <r>
          <rPr>
            <b/>
            <sz val="11"/>
            <color indexed="81"/>
            <rFont val="MS P ゴシック"/>
            <family val="3"/>
            <charset val="128"/>
          </rPr>
          <t>参加日時が不明の場合、事前申込期限を過ぎた場合などは、当日を選択してください。</t>
        </r>
      </text>
    </comment>
    <comment ref="F37" authorId="0" shapeId="0" xr:uid="{00000000-0006-0000-0200-00001D000000}">
      <text>
        <r>
          <rPr>
            <b/>
            <sz val="14"/>
            <color indexed="81"/>
            <rFont val="ＭＳ Ｐゴシック"/>
            <family val="3"/>
            <charset val="128"/>
          </rPr>
          <t>生年は西暦４桁で入力してください。
例　1999◯
　　　　99✕</t>
        </r>
      </text>
    </comment>
    <comment ref="L37" authorId="1" shapeId="0" xr:uid="{99E9A3CD-20A5-4AC5-8E2E-8CCC72D73C93}">
      <text>
        <r>
          <rPr>
            <b/>
            <sz val="16"/>
            <color indexed="81"/>
            <rFont val="MS P ゴシック"/>
            <family val="3"/>
            <charset val="128"/>
          </rPr>
          <t>中学生のみの利用です。</t>
        </r>
        <r>
          <rPr>
            <b/>
            <sz val="9"/>
            <color indexed="81"/>
            <rFont val="MS P ゴシック"/>
            <family val="3"/>
            <charset val="128"/>
          </rPr>
          <t xml:space="preserve">
</t>
        </r>
      </text>
    </comment>
    <comment ref="M37" authorId="1" shapeId="0" xr:uid="{05C764C6-6D17-4DEB-B368-04A1467457EC}">
      <text>
        <r>
          <rPr>
            <b/>
            <sz val="11"/>
            <color indexed="81"/>
            <rFont val="MS P ゴシック"/>
            <family val="3"/>
            <charset val="128"/>
          </rPr>
          <t>参加日時が不明の場合、事前申込期限を過ぎた場合などは、当日を選択してください。</t>
        </r>
      </text>
    </comment>
    <comment ref="N37" authorId="1" shapeId="0" xr:uid="{26415EA1-0FA3-419D-A5AD-E546B9421E4B}">
      <text>
        <r>
          <rPr>
            <b/>
            <sz val="11"/>
            <color indexed="81"/>
            <rFont val="MS P ゴシック"/>
            <family val="3"/>
            <charset val="128"/>
          </rPr>
          <t>参加日時が不明の場合、事前申込期限を過ぎた場合などは、当日を選択してください。</t>
        </r>
      </text>
    </comment>
    <comment ref="O37" authorId="1" shapeId="0" xr:uid="{19A554BA-A5B9-4223-ACDC-251BC71AE1C9}">
      <text>
        <r>
          <rPr>
            <b/>
            <sz val="11"/>
            <color indexed="81"/>
            <rFont val="MS P ゴシック"/>
            <family val="3"/>
            <charset val="128"/>
          </rPr>
          <t>参加日時が不明の場合、事前申込期限を過ぎた場合などは、当日を選択してください。</t>
        </r>
      </text>
    </comment>
    <comment ref="F38" authorId="0" shapeId="0" xr:uid="{00000000-0006-0000-0200-00001E000000}">
      <text>
        <r>
          <rPr>
            <b/>
            <sz val="14"/>
            <color indexed="81"/>
            <rFont val="ＭＳ Ｐゴシック"/>
            <family val="3"/>
            <charset val="128"/>
          </rPr>
          <t>生年は西暦４桁で入力してください。
例　1999◯
　　　　99✕</t>
        </r>
      </text>
    </comment>
    <comment ref="L38" authorId="1" shapeId="0" xr:uid="{A7961C7B-8B73-4349-B452-BA275260BE7A}">
      <text>
        <r>
          <rPr>
            <b/>
            <sz val="16"/>
            <color indexed="81"/>
            <rFont val="MS P ゴシック"/>
            <family val="3"/>
            <charset val="128"/>
          </rPr>
          <t>中学生のみの利用です。</t>
        </r>
        <r>
          <rPr>
            <b/>
            <sz val="9"/>
            <color indexed="81"/>
            <rFont val="MS P ゴシック"/>
            <family val="3"/>
            <charset val="128"/>
          </rPr>
          <t xml:space="preserve">
</t>
        </r>
      </text>
    </comment>
    <comment ref="M38" authorId="1" shapeId="0" xr:uid="{72ED9A91-118F-40AE-A568-1D46D46C89CD}">
      <text>
        <r>
          <rPr>
            <b/>
            <sz val="11"/>
            <color indexed="81"/>
            <rFont val="MS P ゴシック"/>
            <family val="3"/>
            <charset val="128"/>
          </rPr>
          <t>参加日時が不明の場合、事前申込期限を過ぎた場合などは、当日を選択してください。</t>
        </r>
      </text>
    </comment>
    <comment ref="N38" authorId="1" shapeId="0" xr:uid="{7121F16B-D073-4B15-A7DC-3B6198EB20FB}">
      <text>
        <r>
          <rPr>
            <b/>
            <sz val="11"/>
            <color indexed="81"/>
            <rFont val="MS P ゴシック"/>
            <family val="3"/>
            <charset val="128"/>
          </rPr>
          <t>参加日時が不明の場合、事前申込期限を過ぎた場合などは、当日を選択してください。</t>
        </r>
      </text>
    </comment>
    <comment ref="O38" authorId="1" shapeId="0" xr:uid="{336961B8-D053-4BD9-AA19-0FA82D291785}">
      <text>
        <r>
          <rPr>
            <b/>
            <sz val="11"/>
            <color indexed="81"/>
            <rFont val="MS P ゴシック"/>
            <family val="3"/>
            <charset val="128"/>
          </rPr>
          <t>参加日時が不明の場合、事前申込期限を過ぎた場合などは、当日を選択してください。</t>
        </r>
      </text>
    </comment>
    <comment ref="F39" authorId="0" shapeId="0" xr:uid="{00000000-0006-0000-0200-00001F000000}">
      <text>
        <r>
          <rPr>
            <b/>
            <sz val="14"/>
            <color indexed="81"/>
            <rFont val="ＭＳ Ｐゴシック"/>
            <family val="3"/>
            <charset val="128"/>
          </rPr>
          <t>生年は西暦４桁で入力してください。
例　1999◯
　　　　99✕</t>
        </r>
      </text>
    </comment>
    <comment ref="L39" authorId="1" shapeId="0" xr:uid="{5ABB6D80-B1D8-4F63-88A3-39DE95799B84}">
      <text>
        <r>
          <rPr>
            <b/>
            <sz val="16"/>
            <color indexed="81"/>
            <rFont val="MS P ゴシック"/>
            <family val="3"/>
            <charset val="128"/>
          </rPr>
          <t>中学生のみの利用です。</t>
        </r>
        <r>
          <rPr>
            <b/>
            <sz val="9"/>
            <color indexed="81"/>
            <rFont val="MS P ゴシック"/>
            <family val="3"/>
            <charset val="128"/>
          </rPr>
          <t xml:space="preserve">
</t>
        </r>
      </text>
    </comment>
    <comment ref="M39" authorId="1" shapeId="0" xr:uid="{23A16BE7-EC0F-4469-AC97-5256D6027E4D}">
      <text>
        <r>
          <rPr>
            <b/>
            <sz val="11"/>
            <color indexed="81"/>
            <rFont val="MS P ゴシック"/>
            <family val="3"/>
            <charset val="128"/>
          </rPr>
          <t>参加日時が不明の場合、事前申込期限を過ぎた場合などは、当日を選択してください。</t>
        </r>
      </text>
    </comment>
    <comment ref="N39" authorId="1" shapeId="0" xr:uid="{3CFA6BF4-A2A6-4794-AEC4-86769AC1628A}">
      <text>
        <r>
          <rPr>
            <b/>
            <sz val="11"/>
            <color indexed="81"/>
            <rFont val="MS P ゴシック"/>
            <family val="3"/>
            <charset val="128"/>
          </rPr>
          <t>参加日時が不明の場合、事前申込期限を過ぎた場合などは、当日を選択してください。</t>
        </r>
      </text>
    </comment>
    <comment ref="O39" authorId="1" shapeId="0" xr:uid="{7ED72233-8B58-4210-BF5A-03D7F3E07394}">
      <text>
        <r>
          <rPr>
            <b/>
            <sz val="11"/>
            <color indexed="81"/>
            <rFont val="MS P ゴシック"/>
            <family val="3"/>
            <charset val="128"/>
          </rPr>
          <t>参加日時が不明の場合、事前申込期限を過ぎた場合などは、当日を選択してください。</t>
        </r>
      </text>
    </comment>
    <comment ref="F40" authorId="0" shapeId="0" xr:uid="{00000000-0006-0000-0200-000020000000}">
      <text>
        <r>
          <rPr>
            <b/>
            <sz val="14"/>
            <color indexed="81"/>
            <rFont val="ＭＳ Ｐゴシック"/>
            <family val="3"/>
            <charset val="128"/>
          </rPr>
          <t>生年は西暦４桁で入力してください。
例　1999◯
　　　　99✕</t>
        </r>
      </text>
    </comment>
    <comment ref="L40" authorId="1" shapeId="0" xr:uid="{32A69B56-FF2B-44B1-B9FD-D5508FEC4FC4}">
      <text>
        <r>
          <rPr>
            <b/>
            <sz val="16"/>
            <color indexed="81"/>
            <rFont val="MS P ゴシック"/>
            <family val="3"/>
            <charset val="128"/>
          </rPr>
          <t>中学生のみの利用です。</t>
        </r>
        <r>
          <rPr>
            <b/>
            <sz val="9"/>
            <color indexed="81"/>
            <rFont val="MS P ゴシック"/>
            <family val="3"/>
            <charset val="128"/>
          </rPr>
          <t xml:space="preserve">
</t>
        </r>
      </text>
    </comment>
    <comment ref="M40" authorId="1" shapeId="0" xr:uid="{C0ECE8A3-4359-4C27-B03E-B850771B507A}">
      <text>
        <r>
          <rPr>
            <b/>
            <sz val="11"/>
            <color indexed="81"/>
            <rFont val="MS P ゴシック"/>
            <family val="3"/>
            <charset val="128"/>
          </rPr>
          <t>参加日時が不明の場合、事前申込期限を過ぎた場合などは、当日を選択してください。</t>
        </r>
      </text>
    </comment>
    <comment ref="N40" authorId="1" shapeId="0" xr:uid="{19225DBA-4D7F-4F39-874B-C54A93EDA021}">
      <text>
        <r>
          <rPr>
            <b/>
            <sz val="11"/>
            <color indexed="81"/>
            <rFont val="MS P ゴシック"/>
            <family val="3"/>
            <charset val="128"/>
          </rPr>
          <t>参加日時が不明の場合、事前申込期限を過ぎた場合などは、当日を選択してください。</t>
        </r>
      </text>
    </comment>
    <comment ref="O40" authorId="1" shapeId="0" xr:uid="{05E06E1C-1883-403A-AB46-FCCFACB9A4D8}">
      <text>
        <r>
          <rPr>
            <b/>
            <sz val="11"/>
            <color indexed="81"/>
            <rFont val="MS P ゴシック"/>
            <family val="3"/>
            <charset val="128"/>
          </rPr>
          <t>参加日時が不明の場合、事前申込期限を過ぎた場合などは、当日を選択してください。</t>
        </r>
      </text>
    </comment>
    <comment ref="F41" authorId="0" shapeId="0" xr:uid="{00000000-0006-0000-0200-000021000000}">
      <text>
        <r>
          <rPr>
            <b/>
            <sz val="14"/>
            <color indexed="81"/>
            <rFont val="ＭＳ Ｐゴシック"/>
            <family val="3"/>
            <charset val="128"/>
          </rPr>
          <t>生年は西暦４桁で入力してください。
例　1999◯
　　　　99✕</t>
        </r>
      </text>
    </comment>
    <comment ref="L41" authorId="1" shapeId="0" xr:uid="{F9674301-26F6-4511-B1EA-9A5E599ACF63}">
      <text>
        <r>
          <rPr>
            <b/>
            <sz val="16"/>
            <color indexed="81"/>
            <rFont val="MS P ゴシック"/>
            <family val="3"/>
            <charset val="128"/>
          </rPr>
          <t>中学生のみの利用です。</t>
        </r>
        <r>
          <rPr>
            <b/>
            <sz val="9"/>
            <color indexed="81"/>
            <rFont val="MS P ゴシック"/>
            <family val="3"/>
            <charset val="128"/>
          </rPr>
          <t xml:space="preserve">
</t>
        </r>
      </text>
    </comment>
    <comment ref="M41" authorId="1" shapeId="0" xr:uid="{9AECA6BA-8FB3-4CF5-9FD6-5C89743A670E}">
      <text>
        <r>
          <rPr>
            <b/>
            <sz val="11"/>
            <color indexed="81"/>
            <rFont val="MS P ゴシック"/>
            <family val="3"/>
            <charset val="128"/>
          </rPr>
          <t>参加日時が不明の場合、事前申込期限を過ぎた場合などは、当日を選択してください。</t>
        </r>
      </text>
    </comment>
    <comment ref="N41" authorId="1" shapeId="0" xr:uid="{39E3FEEA-AD4F-40A5-8608-B9FD8DE99E3E}">
      <text>
        <r>
          <rPr>
            <b/>
            <sz val="11"/>
            <color indexed="81"/>
            <rFont val="MS P ゴシック"/>
            <family val="3"/>
            <charset val="128"/>
          </rPr>
          <t>参加日時が不明の場合、事前申込期限を過ぎた場合などは、当日を選択してください。</t>
        </r>
      </text>
    </comment>
    <comment ref="O41" authorId="1" shapeId="0" xr:uid="{EE5286F4-C445-412E-83F2-446ACBE9486C}">
      <text>
        <r>
          <rPr>
            <b/>
            <sz val="11"/>
            <color indexed="81"/>
            <rFont val="MS P ゴシック"/>
            <family val="3"/>
            <charset val="128"/>
          </rPr>
          <t>参加日時が不明の場合、事前申込期限を過ぎた場合などは、当日を選択してください。</t>
        </r>
      </text>
    </comment>
    <comment ref="F42" authorId="0" shapeId="0" xr:uid="{00000000-0006-0000-0200-000022000000}">
      <text>
        <r>
          <rPr>
            <b/>
            <sz val="14"/>
            <color indexed="81"/>
            <rFont val="ＭＳ Ｐゴシック"/>
            <family val="3"/>
            <charset val="128"/>
          </rPr>
          <t>生年は西暦４桁で入力してください。
例　1999◯
　　　　99✕</t>
        </r>
      </text>
    </comment>
    <comment ref="L42" authorId="1" shapeId="0" xr:uid="{E2CEB10B-0636-4875-80BE-C22C9B9CB23E}">
      <text>
        <r>
          <rPr>
            <b/>
            <sz val="16"/>
            <color indexed="81"/>
            <rFont val="MS P ゴシック"/>
            <family val="3"/>
            <charset val="128"/>
          </rPr>
          <t>中学生のみの利用です。</t>
        </r>
        <r>
          <rPr>
            <b/>
            <sz val="9"/>
            <color indexed="81"/>
            <rFont val="MS P ゴシック"/>
            <family val="3"/>
            <charset val="128"/>
          </rPr>
          <t xml:space="preserve">
</t>
        </r>
      </text>
    </comment>
    <comment ref="M42" authorId="1" shapeId="0" xr:uid="{A8DFEF4B-BF92-4FD9-9067-863FEE00FD83}">
      <text>
        <r>
          <rPr>
            <b/>
            <sz val="11"/>
            <color indexed="81"/>
            <rFont val="MS P ゴシック"/>
            <family val="3"/>
            <charset val="128"/>
          </rPr>
          <t>参加日時が不明の場合、事前申込期限を過ぎた場合などは、当日を選択してください。</t>
        </r>
      </text>
    </comment>
    <comment ref="N42" authorId="1" shapeId="0" xr:uid="{6D46DADA-CA51-472E-A18F-EE0BEA98EEF1}">
      <text>
        <r>
          <rPr>
            <b/>
            <sz val="11"/>
            <color indexed="81"/>
            <rFont val="MS P ゴシック"/>
            <family val="3"/>
            <charset val="128"/>
          </rPr>
          <t>参加日時が不明の場合、事前申込期限を過ぎた場合などは、当日を選択してください。</t>
        </r>
      </text>
    </comment>
    <comment ref="O42" authorId="1" shapeId="0" xr:uid="{4294526E-D46E-4434-9F96-E79C967C1B01}">
      <text>
        <r>
          <rPr>
            <b/>
            <sz val="11"/>
            <color indexed="81"/>
            <rFont val="MS P ゴシック"/>
            <family val="3"/>
            <charset val="128"/>
          </rPr>
          <t>参加日時が不明の場合、事前申込期限を過ぎた場合などは、当日を選択してください。</t>
        </r>
      </text>
    </comment>
    <comment ref="F43" authorId="0" shapeId="0" xr:uid="{00000000-0006-0000-0200-000023000000}">
      <text>
        <r>
          <rPr>
            <b/>
            <sz val="14"/>
            <color indexed="81"/>
            <rFont val="ＭＳ Ｐゴシック"/>
            <family val="3"/>
            <charset val="128"/>
          </rPr>
          <t>生年は西暦４桁で入力してください。
例　1999◯
　　　　99✕</t>
        </r>
      </text>
    </comment>
    <comment ref="L43" authorId="1" shapeId="0" xr:uid="{1A5DCEE2-20AB-410F-A9AC-CED7AAD1879A}">
      <text>
        <r>
          <rPr>
            <b/>
            <sz val="16"/>
            <color indexed="81"/>
            <rFont val="MS P ゴシック"/>
            <family val="3"/>
            <charset val="128"/>
          </rPr>
          <t>中学生のみの利用です。</t>
        </r>
        <r>
          <rPr>
            <b/>
            <sz val="9"/>
            <color indexed="81"/>
            <rFont val="MS P ゴシック"/>
            <family val="3"/>
            <charset val="128"/>
          </rPr>
          <t xml:space="preserve">
</t>
        </r>
      </text>
    </comment>
    <comment ref="M43" authorId="1" shapeId="0" xr:uid="{530B9EC4-A1E0-4A83-92AC-B962AB6E29B4}">
      <text>
        <r>
          <rPr>
            <b/>
            <sz val="11"/>
            <color indexed="81"/>
            <rFont val="MS P ゴシック"/>
            <family val="3"/>
            <charset val="128"/>
          </rPr>
          <t>参加日時が不明の場合、事前申込期限を過ぎた場合などは、当日を選択してください。</t>
        </r>
      </text>
    </comment>
    <comment ref="N43" authorId="1" shapeId="0" xr:uid="{D86F45C7-70DB-4120-83A7-B74A46F66F4E}">
      <text>
        <r>
          <rPr>
            <b/>
            <sz val="11"/>
            <color indexed="81"/>
            <rFont val="MS P ゴシック"/>
            <family val="3"/>
            <charset val="128"/>
          </rPr>
          <t>参加日時が不明の場合、事前申込期限を過ぎた場合などは、当日を選択してください。</t>
        </r>
      </text>
    </comment>
    <comment ref="O43" authorId="1" shapeId="0" xr:uid="{FBA12B8E-E4FD-4170-9CF4-4D4EB64CD406}">
      <text>
        <r>
          <rPr>
            <b/>
            <sz val="11"/>
            <color indexed="81"/>
            <rFont val="MS P ゴシック"/>
            <family val="3"/>
            <charset val="128"/>
          </rPr>
          <t>参加日時が不明の場合、事前申込期限を過ぎた場合などは、当日を選択してください。</t>
        </r>
      </text>
    </comment>
    <comment ref="F44" authorId="0" shapeId="0" xr:uid="{00000000-0006-0000-0200-000024000000}">
      <text>
        <r>
          <rPr>
            <b/>
            <sz val="14"/>
            <color indexed="81"/>
            <rFont val="ＭＳ Ｐゴシック"/>
            <family val="3"/>
            <charset val="128"/>
          </rPr>
          <t>生年は西暦４桁で入力してください。
例　1999◯
　　　　99✕</t>
        </r>
      </text>
    </comment>
    <comment ref="L44" authorId="1" shapeId="0" xr:uid="{C3C2FD9A-344C-4559-8E37-CDC80798A9D8}">
      <text>
        <r>
          <rPr>
            <b/>
            <sz val="16"/>
            <color indexed="81"/>
            <rFont val="MS P ゴシック"/>
            <family val="3"/>
            <charset val="128"/>
          </rPr>
          <t>中学生のみの利用です。</t>
        </r>
        <r>
          <rPr>
            <b/>
            <sz val="9"/>
            <color indexed="81"/>
            <rFont val="MS P ゴシック"/>
            <family val="3"/>
            <charset val="128"/>
          </rPr>
          <t xml:space="preserve">
</t>
        </r>
      </text>
    </comment>
    <comment ref="M44" authorId="1" shapeId="0" xr:uid="{1F4343C2-04D2-4F6F-B7DE-8E7816CA4D4C}">
      <text>
        <r>
          <rPr>
            <b/>
            <sz val="11"/>
            <color indexed="81"/>
            <rFont val="MS P ゴシック"/>
            <family val="3"/>
            <charset val="128"/>
          </rPr>
          <t>参加日時が不明の場合、事前申込期限を過ぎた場合などは、当日を選択してください。</t>
        </r>
      </text>
    </comment>
    <comment ref="N44" authorId="1" shapeId="0" xr:uid="{EC624D58-FA9D-4837-94CB-3E6544035B87}">
      <text>
        <r>
          <rPr>
            <b/>
            <sz val="11"/>
            <color indexed="81"/>
            <rFont val="MS P ゴシック"/>
            <family val="3"/>
            <charset val="128"/>
          </rPr>
          <t>参加日時が不明の場合、事前申込期限を過ぎた場合などは、当日を選択してください。</t>
        </r>
      </text>
    </comment>
    <comment ref="O44" authorId="1" shapeId="0" xr:uid="{D4F4E0CB-66FE-46FE-B055-2C3F0EEA2B6D}">
      <text>
        <r>
          <rPr>
            <b/>
            <sz val="11"/>
            <color indexed="81"/>
            <rFont val="MS P ゴシック"/>
            <family val="3"/>
            <charset val="128"/>
          </rPr>
          <t>参加日時が不明の場合、事前申込期限を過ぎた場合などは、当日を選択してください。</t>
        </r>
      </text>
    </comment>
    <comment ref="F45" authorId="0" shapeId="0" xr:uid="{00000000-0006-0000-0200-000025000000}">
      <text>
        <r>
          <rPr>
            <b/>
            <sz val="14"/>
            <color indexed="81"/>
            <rFont val="ＭＳ Ｐゴシック"/>
            <family val="3"/>
            <charset val="128"/>
          </rPr>
          <t>生年は西暦４桁で入力してください。
例　1999◯
　　　　99✕</t>
        </r>
      </text>
    </comment>
    <comment ref="L45" authorId="1" shapeId="0" xr:uid="{755E8527-D6CE-4637-B437-8A6F94292377}">
      <text>
        <r>
          <rPr>
            <b/>
            <sz val="16"/>
            <color indexed="81"/>
            <rFont val="MS P ゴシック"/>
            <family val="3"/>
            <charset val="128"/>
          </rPr>
          <t>中学生のみの利用です。</t>
        </r>
        <r>
          <rPr>
            <b/>
            <sz val="9"/>
            <color indexed="81"/>
            <rFont val="MS P ゴシック"/>
            <family val="3"/>
            <charset val="128"/>
          </rPr>
          <t xml:space="preserve">
</t>
        </r>
      </text>
    </comment>
    <comment ref="M45" authorId="1" shapeId="0" xr:uid="{2AB9D905-C1B1-443F-95A3-350E5B851121}">
      <text>
        <r>
          <rPr>
            <b/>
            <sz val="11"/>
            <color indexed="81"/>
            <rFont val="MS P ゴシック"/>
            <family val="3"/>
            <charset val="128"/>
          </rPr>
          <t>参加日時が不明の場合、事前申込期限を過ぎた場合などは、当日を選択してください。</t>
        </r>
      </text>
    </comment>
    <comment ref="N45" authorId="1" shapeId="0" xr:uid="{A8FB857A-5ECB-413E-9B95-060D53F179D9}">
      <text>
        <r>
          <rPr>
            <b/>
            <sz val="11"/>
            <color indexed="81"/>
            <rFont val="MS P ゴシック"/>
            <family val="3"/>
            <charset val="128"/>
          </rPr>
          <t>参加日時が不明の場合、事前申込期限を過ぎた場合などは、当日を選択してください。</t>
        </r>
      </text>
    </comment>
    <comment ref="O45" authorId="1" shapeId="0" xr:uid="{73772226-0C04-4AB5-9350-C97E686574CB}">
      <text>
        <r>
          <rPr>
            <b/>
            <sz val="11"/>
            <color indexed="81"/>
            <rFont val="MS P ゴシック"/>
            <family val="3"/>
            <charset val="128"/>
          </rPr>
          <t>参加日時が不明の場合、事前申込期限を過ぎた場合などは、当日を選択してください。</t>
        </r>
      </text>
    </comment>
    <comment ref="F46" authorId="0" shapeId="0" xr:uid="{00000000-0006-0000-0200-000026000000}">
      <text>
        <r>
          <rPr>
            <b/>
            <sz val="14"/>
            <color indexed="81"/>
            <rFont val="ＭＳ Ｐゴシック"/>
            <family val="3"/>
            <charset val="128"/>
          </rPr>
          <t>生年は西暦４桁で入力してください。
例　1999◯
　　　　99✕</t>
        </r>
      </text>
    </comment>
    <comment ref="L46" authorId="1" shapeId="0" xr:uid="{D2703E37-2B99-45DF-B7E3-AB957F4B9EEC}">
      <text>
        <r>
          <rPr>
            <b/>
            <sz val="16"/>
            <color indexed="81"/>
            <rFont val="MS P ゴシック"/>
            <family val="3"/>
            <charset val="128"/>
          </rPr>
          <t>中学生のみの利用です。</t>
        </r>
        <r>
          <rPr>
            <b/>
            <sz val="9"/>
            <color indexed="81"/>
            <rFont val="MS P ゴシック"/>
            <family val="3"/>
            <charset val="128"/>
          </rPr>
          <t xml:space="preserve">
</t>
        </r>
      </text>
    </comment>
    <comment ref="M46" authorId="1" shapeId="0" xr:uid="{A72759E7-C05C-4E16-8483-D0447A842864}">
      <text>
        <r>
          <rPr>
            <b/>
            <sz val="11"/>
            <color indexed="81"/>
            <rFont val="MS P ゴシック"/>
            <family val="3"/>
            <charset val="128"/>
          </rPr>
          <t>参加日時が不明の場合、事前申込期限を過ぎた場合などは、当日を選択してください。</t>
        </r>
      </text>
    </comment>
    <comment ref="N46" authorId="1" shapeId="0" xr:uid="{8FC0BBFE-D9EB-4428-90E7-B36BC93D0E8A}">
      <text>
        <r>
          <rPr>
            <b/>
            <sz val="11"/>
            <color indexed="81"/>
            <rFont val="MS P ゴシック"/>
            <family val="3"/>
            <charset val="128"/>
          </rPr>
          <t>参加日時が不明の場合、事前申込期限を過ぎた場合などは、当日を選択してください。</t>
        </r>
      </text>
    </comment>
    <comment ref="O46" authorId="1" shapeId="0" xr:uid="{714EF730-64F1-43E2-9D1D-0276E9353E3B}">
      <text>
        <r>
          <rPr>
            <b/>
            <sz val="11"/>
            <color indexed="81"/>
            <rFont val="MS P ゴシック"/>
            <family val="3"/>
            <charset val="128"/>
          </rPr>
          <t>参加日時が不明の場合、事前申込期限を過ぎた場合などは、当日を選択してください。</t>
        </r>
      </text>
    </comment>
    <comment ref="F47" authorId="0" shapeId="0" xr:uid="{00000000-0006-0000-0200-000027000000}">
      <text>
        <r>
          <rPr>
            <b/>
            <sz val="14"/>
            <color indexed="81"/>
            <rFont val="ＭＳ Ｐゴシック"/>
            <family val="3"/>
            <charset val="128"/>
          </rPr>
          <t>生年は西暦４桁で入力してください。
例　1999◯
　　　　99✕</t>
        </r>
      </text>
    </comment>
    <comment ref="L47" authorId="1" shapeId="0" xr:uid="{9591A88D-DF73-411F-AE6C-B80BABA8CA6D}">
      <text>
        <r>
          <rPr>
            <b/>
            <sz val="16"/>
            <color indexed="81"/>
            <rFont val="MS P ゴシック"/>
            <family val="3"/>
            <charset val="128"/>
          </rPr>
          <t>中学生のみの利用です。</t>
        </r>
        <r>
          <rPr>
            <b/>
            <sz val="9"/>
            <color indexed="81"/>
            <rFont val="MS P ゴシック"/>
            <family val="3"/>
            <charset val="128"/>
          </rPr>
          <t xml:space="preserve">
</t>
        </r>
      </text>
    </comment>
    <comment ref="M47" authorId="1" shapeId="0" xr:uid="{7EFD8FF4-E1BA-47BA-900B-E2C00690F32C}">
      <text>
        <r>
          <rPr>
            <b/>
            <sz val="11"/>
            <color indexed="81"/>
            <rFont val="MS P ゴシック"/>
            <family val="3"/>
            <charset val="128"/>
          </rPr>
          <t>参加日時が不明の場合、事前申込期限を過ぎた場合などは、当日を選択してください。</t>
        </r>
      </text>
    </comment>
    <comment ref="N47" authorId="1" shapeId="0" xr:uid="{4B4F90EB-C35D-4246-AC7B-069D30932E8D}">
      <text>
        <r>
          <rPr>
            <b/>
            <sz val="11"/>
            <color indexed="81"/>
            <rFont val="MS P ゴシック"/>
            <family val="3"/>
            <charset val="128"/>
          </rPr>
          <t>参加日時が不明の場合、事前申込期限を過ぎた場合などは、当日を選択してください。</t>
        </r>
      </text>
    </comment>
    <comment ref="O47" authorId="1" shapeId="0" xr:uid="{999B76B4-0094-4B03-9FBA-411E6C79DA6B}">
      <text>
        <r>
          <rPr>
            <b/>
            <sz val="11"/>
            <color indexed="81"/>
            <rFont val="MS P ゴシック"/>
            <family val="3"/>
            <charset val="128"/>
          </rPr>
          <t>参加日時が不明の場合、事前申込期限を過ぎた場合などは、当日を選択してください。</t>
        </r>
      </text>
    </comment>
    <comment ref="F48" authorId="0" shapeId="0" xr:uid="{00000000-0006-0000-0200-000028000000}">
      <text>
        <r>
          <rPr>
            <b/>
            <sz val="14"/>
            <color indexed="81"/>
            <rFont val="ＭＳ Ｐゴシック"/>
            <family val="3"/>
            <charset val="128"/>
          </rPr>
          <t>生年は西暦４桁で入力してください。
例　1999◯
　　　　99✕</t>
        </r>
      </text>
    </comment>
    <comment ref="L48" authorId="1" shapeId="0" xr:uid="{C47D2F61-E6A9-4AB0-A4E6-7923E93C9E6F}">
      <text>
        <r>
          <rPr>
            <b/>
            <sz val="16"/>
            <color indexed="81"/>
            <rFont val="MS P ゴシック"/>
            <family val="3"/>
            <charset val="128"/>
          </rPr>
          <t>中学生のみの利用です。</t>
        </r>
        <r>
          <rPr>
            <b/>
            <sz val="9"/>
            <color indexed="81"/>
            <rFont val="MS P ゴシック"/>
            <family val="3"/>
            <charset val="128"/>
          </rPr>
          <t xml:space="preserve">
</t>
        </r>
      </text>
    </comment>
    <comment ref="M48" authorId="1" shapeId="0" xr:uid="{7C2A457B-65B0-443A-9F89-E4CC48636DB4}">
      <text>
        <r>
          <rPr>
            <b/>
            <sz val="11"/>
            <color indexed="81"/>
            <rFont val="MS P ゴシック"/>
            <family val="3"/>
            <charset val="128"/>
          </rPr>
          <t>参加日時が不明の場合、事前申込期限を過ぎた場合などは、当日を選択してください。</t>
        </r>
      </text>
    </comment>
    <comment ref="N48" authorId="1" shapeId="0" xr:uid="{30C14935-10A9-4708-AF08-94CAE5FD7485}">
      <text>
        <r>
          <rPr>
            <b/>
            <sz val="11"/>
            <color indexed="81"/>
            <rFont val="MS P ゴシック"/>
            <family val="3"/>
            <charset val="128"/>
          </rPr>
          <t>参加日時が不明の場合、事前申込期限を過ぎた場合などは、当日を選択してください。</t>
        </r>
      </text>
    </comment>
    <comment ref="O48" authorId="1" shapeId="0" xr:uid="{52BCB6D1-241F-44F5-B1D5-64C5F9621415}">
      <text>
        <r>
          <rPr>
            <b/>
            <sz val="11"/>
            <color indexed="81"/>
            <rFont val="MS P ゴシック"/>
            <family val="3"/>
            <charset val="128"/>
          </rPr>
          <t>参加日時が不明の場合、事前申込期限を過ぎた場合などは、当日を選択してください。</t>
        </r>
      </text>
    </comment>
    <comment ref="F49" authorId="0" shapeId="0" xr:uid="{00000000-0006-0000-0200-000029000000}">
      <text>
        <r>
          <rPr>
            <b/>
            <sz val="14"/>
            <color indexed="81"/>
            <rFont val="ＭＳ Ｐゴシック"/>
            <family val="3"/>
            <charset val="128"/>
          </rPr>
          <t>生年は西暦４桁で入力してください。
例　1999◯
　　　　99✕</t>
        </r>
      </text>
    </comment>
    <comment ref="L49" authorId="1" shapeId="0" xr:uid="{5FC16983-C416-437B-A0E1-917DD79D8BA9}">
      <text>
        <r>
          <rPr>
            <b/>
            <sz val="16"/>
            <color indexed="81"/>
            <rFont val="MS P ゴシック"/>
            <family val="3"/>
            <charset val="128"/>
          </rPr>
          <t>中学生のみの利用です。</t>
        </r>
        <r>
          <rPr>
            <b/>
            <sz val="9"/>
            <color indexed="81"/>
            <rFont val="MS P ゴシック"/>
            <family val="3"/>
            <charset val="128"/>
          </rPr>
          <t xml:space="preserve">
</t>
        </r>
      </text>
    </comment>
    <comment ref="M49" authorId="1" shapeId="0" xr:uid="{2B99C364-B03B-4066-B187-33610C1AD020}">
      <text>
        <r>
          <rPr>
            <b/>
            <sz val="11"/>
            <color indexed="81"/>
            <rFont val="MS P ゴシック"/>
            <family val="3"/>
            <charset val="128"/>
          </rPr>
          <t>参加日時が不明の場合、事前申込期限を過ぎた場合などは、当日を選択してください。</t>
        </r>
      </text>
    </comment>
    <comment ref="N49" authorId="1" shapeId="0" xr:uid="{3D24B1B9-BF54-4BA1-B06E-E0FD77F2517F}">
      <text>
        <r>
          <rPr>
            <b/>
            <sz val="11"/>
            <color indexed="81"/>
            <rFont val="MS P ゴシック"/>
            <family val="3"/>
            <charset val="128"/>
          </rPr>
          <t>参加日時が不明の場合、事前申込期限を過ぎた場合などは、当日を選択してください。</t>
        </r>
      </text>
    </comment>
    <comment ref="O49" authorId="1" shapeId="0" xr:uid="{3B637062-A13A-4FD4-8233-FE788DA21A1B}">
      <text>
        <r>
          <rPr>
            <b/>
            <sz val="11"/>
            <color indexed="81"/>
            <rFont val="MS P ゴシック"/>
            <family val="3"/>
            <charset val="128"/>
          </rPr>
          <t>参加日時が不明の場合、事前申込期限を過ぎた場合などは、当日を選択してください。</t>
        </r>
      </text>
    </comment>
    <comment ref="F50" authorId="0" shapeId="0" xr:uid="{00000000-0006-0000-0200-00002A000000}">
      <text>
        <r>
          <rPr>
            <b/>
            <sz val="14"/>
            <color indexed="81"/>
            <rFont val="ＭＳ Ｐゴシック"/>
            <family val="3"/>
            <charset val="128"/>
          </rPr>
          <t>生年は西暦４桁で入力してください。
例　1999◯
　　　　99✕</t>
        </r>
      </text>
    </comment>
    <comment ref="L50" authorId="1" shapeId="0" xr:uid="{30B4CBE6-1527-452C-B2B9-BE3BEE2686A1}">
      <text>
        <r>
          <rPr>
            <b/>
            <sz val="16"/>
            <color indexed="81"/>
            <rFont val="MS P ゴシック"/>
            <family val="3"/>
            <charset val="128"/>
          </rPr>
          <t>中学生のみの利用です。</t>
        </r>
        <r>
          <rPr>
            <b/>
            <sz val="9"/>
            <color indexed="81"/>
            <rFont val="MS P ゴシック"/>
            <family val="3"/>
            <charset val="128"/>
          </rPr>
          <t xml:space="preserve">
</t>
        </r>
      </text>
    </comment>
    <comment ref="M50" authorId="1" shapeId="0" xr:uid="{EB0A011D-C6C9-45FC-97A8-0A65862B9B57}">
      <text>
        <r>
          <rPr>
            <b/>
            <sz val="11"/>
            <color indexed="81"/>
            <rFont val="MS P ゴシック"/>
            <family val="3"/>
            <charset val="128"/>
          </rPr>
          <t>参加日時が不明の場合、事前申込期限を過ぎた場合などは、当日を選択してください。</t>
        </r>
      </text>
    </comment>
    <comment ref="N50" authorId="1" shapeId="0" xr:uid="{D93230D2-5AC6-4A0A-9D9C-73CE6D56FF7D}">
      <text>
        <r>
          <rPr>
            <b/>
            <sz val="11"/>
            <color indexed="81"/>
            <rFont val="MS P ゴシック"/>
            <family val="3"/>
            <charset val="128"/>
          </rPr>
          <t>参加日時が不明の場合、事前申込期限を過ぎた場合などは、当日を選択してください。</t>
        </r>
      </text>
    </comment>
    <comment ref="O50" authorId="1" shapeId="0" xr:uid="{7B162AA3-3F7A-483E-83B7-12C8210AF7C8}">
      <text>
        <r>
          <rPr>
            <b/>
            <sz val="11"/>
            <color indexed="81"/>
            <rFont val="MS P ゴシック"/>
            <family val="3"/>
            <charset val="128"/>
          </rPr>
          <t>参加日時が不明の場合、事前申込期限を過ぎた場合などは、当日を選択してください。</t>
        </r>
      </text>
    </comment>
    <comment ref="F51" authorId="0" shapeId="0" xr:uid="{00000000-0006-0000-0200-00002B000000}">
      <text>
        <r>
          <rPr>
            <b/>
            <sz val="14"/>
            <color indexed="81"/>
            <rFont val="ＭＳ Ｐゴシック"/>
            <family val="3"/>
            <charset val="128"/>
          </rPr>
          <t>生年は西暦４桁で入力してください。
例　1999◯
　　　　99✕</t>
        </r>
      </text>
    </comment>
    <comment ref="L51" authorId="1" shapeId="0" xr:uid="{817F4087-EDD3-419C-B43F-48C4259345BE}">
      <text>
        <r>
          <rPr>
            <b/>
            <sz val="16"/>
            <color indexed="81"/>
            <rFont val="MS P ゴシック"/>
            <family val="3"/>
            <charset val="128"/>
          </rPr>
          <t>中学生のみの利用です。</t>
        </r>
        <r>
          <rPr>
            <b/>
            <sz val="9"/>
            <color indexed="81"/>
            <rFont val="MS P ゴシック"/>
            <family val="3"/>
            <charset val="128"/>
          </rPr>
          <t xml:space="preserve">
</t>
        </r>
      </text>
    </comment>
    <comment ref="M51" authorId="1" shapeId="0" xr:uid="{3EACB6D6-4B84-4A00-9836-A9F89263E355}">
      <text>
        <r>
          <rPr>
            <b/>
            <sz val="11"/>
            <color indexed="81"/>
            <rFont val="MS P ゴシック"/>
            <family val="3"/>
            <charset val="128"/>
          </rPr>
          <t>参加日時が不明の場合、事前申込期限を過ぎた場合などは、当日を選択してください。</t>
        </r>
      </text>
    </comment>
    <comment ref="N51" authorId="1" shapeId="0" xr:uid="{D2910AB0-6463-4744-98DD-050EA43C2C13}">
      <text>
        <r>
          <rPr>
            <b/>
            <sz val="11"/>
            <color indexed="81"/>
            <rFont val="MS P ゴシック"/>
            <family val="3"/>
            <charset val="128"/>
          </rPr>
          <t>参加日時が不明の場合、事前申込期限を過ぎた場合などは、当日を選択してください。</t>
        </r>
      </text>
    </comment>
    <comment ref="O51" authorId="1" shapeId="0" xr:uid="{5F17DA1A-AB79-4D8E-B050-9A0A787821F5}">
      <text>
        <r>
          <rPr>
            <b/>
            <sz val="11"/>
            <color indexed="81"/>
            <rFont val="MS P ゴシック"/>
            <family val="3"/>
            <charset val="128"/>
          </rPr>
          <t>参加日時が不明の場合、事前申込期限を過ぎた場合などは、当日を選択してください。</t>
        </r>
      </text>
    </comment>
    <comment ref="F52" authorId="0" shapeId="0" xr:uid="{00000000-0006-0000-0200-00002C000000}">
      <text>
        <r>
          <rPr>
            <b/>
            <sz val="14"/>
            <color indexed="81"/>
            <rFont val="ＭＳ Ｐゴシック"/>
            <family val="3"/>
            <charset val="128"/>
          </rPr>
          <t>生年は西暦４桁で入力してください。
例　1999◯
　　　　99✕</t>
        </r>
      </text>
    </comment>
    <comment ref="L52" authorId="1" shapeId="0" xr:uid="{4C3DE56E-0BF7-48C4-AF39-D8477CB0C543}">
      <text>
        <r>
          <rPr>
            <b/>
            <sz val="16"/>
            <color indexed="81"/>
            <rFont val="MS P ゴシック"/>
            <family val="3"/>
            <charset val="128"/>
          </rPr>
          <t>中学生のみの利用です。</t>
        </r>
        <r>
          <rPr>
            <b/>
            <sz val="9"/>
            <color indexed="81"/>
            <rFont val="MS P ゴシック"/>
            <family val="3"/>
            <charset val="128"/>
          </rPr>
          <t xml:space="preserve">
</t>
        </r>
      </text>
    </comment>
    <comment ref="M52" authorId="1" shapeId="0" xr:uid="{8838B0D3-5ACF-49A4-9658-1B478874C52F}">
      <text>
        <r>
          <rPr>
            <b/>
            <sz val="11"/>
            <color indexed="81"/>
            <rFont val="MS P ゴシック"/>
            <family val="3"/>
            <charset val="128"/>
          </rPr>
          <t>参加日時が不明の場合、事前申込期限を過ぎた場合などは、当日を選択してください。</t>
        </r>
      </text>
    </comment>
    <comment ref="N52" authorId="1" shapeId="0" xr:uid="{C9D67BD9-7AC0-435E-B39F-AAA520FF6781}">
      <text>
        <r>
          <rPr>
            <b/>
            <sz val="11"/>
            <color indexed="81"/>
            <rFont val="MS P ゴシック"/>
            <family val="3"/>
            <charset val="128"/>
          </rPr>
          <t>参加日時が不明の場合、事前申込期限を過ぎた場合などは、当日を選択してください。</t>
        </r>
      </text>
    </comment>
    <comment ref="O52" authorId="1" shapeId="0" xr:uid="{4C3CA336-3DAD-442A-90CA-73224B8BF2E4}">
      <text>
        <r>
          <rPr>
            <b/>
            <sz val="11"/>
            <color indexed="81"/>
            <rFont val="MS P ゴシック"/>
            <family val="3"/>
            <charset val="128"/>
          </rPr>
          <t>参加日時が不明の場合、事前申込期限を過ぎた場合などは、当日を選択してください。</t>
        </r>
      </text>
    </comment>
    <comment ref="F53" authorId="0" shapeId="0" xr:uid="{00000000-0006-0000-0200-00002D000000}">
      <text>
        <r>
          <rPr>
            <b/>
            <sz val="14"/>
            <color indexed="81"/>
            <rFont val="ＭＳ Ｐゴシック"/>
            <family val="3"/>
            <charset val="128"/>
          </rPr>
          <t>生年は西暦４桁で入力してください。
例　1999◯
　　　　99✕</t>
        </r>
      </text>
    </comment>
    <comment ref="L53" authorId="1" shapeId="0" xr:uid="{6159DFC8-DB0C-4380-B099-504757627475}">
      <text>
        <r>
          <rPr>
            <b/>
            <sz val="16"/>
            <color indexed="81"/>
            <rFont val="MS P ゴシック"/>
            <family val="3"/>
            <charset val="128"/>
          </rPr>
          <t>中学生のみの利用です。</t>
        </r>
        <r>
          <rPr>
            <b/>
            <sz val="9"/>
            <color indexed="81"/>
            <rFont val="MS P ゴシック"/>
            <family val="3"/>
            <charset val="128"/>
          </rPr>
          <t xml:space="preserve">
</t>
        </r>
      </text>
    </comment>
    <comment ref="M53" authorId="1" shapeId="0" xr:uid="{733BCAD7-993A-4BFE-BF4D-9F5E955F92DD}">
      <text>
        <r>
          <rPr>
            <b/>
            <sz val="11"/>
            <color indexed="81"/>
            <rFont val="MS P ゴシック"/>
            <family val="3"/>
            <charset val="128"/>
          </rPr>
          <t>参加日時が不明の場合、事前申込期限を過ぎた場合などは、当日を選択してください。</t>
        </r>
      </text>
    </comment>
    <comment ref="N53" authorId="1" shapeId="0" xr:uid="{0A457AB0-F490-4B4E-BBD8-CD1732A54BD8}">
      <text>
        <r>
          <rPr>
            <b/>
            <sz val="11"/>
            <color indexed="81"/>
            <rFont val="MS P ゴシック"/>
            <family val="3"/>
            <charset val="128"/>
          </rPr>
          <t>参加日時が不明の場合、事前申込期限を過ぎた場合などは、当日を選択してください。</t>
        </r>
      </text>
    </comment>
    <comment ref="O53" authorId="1" shapeId="0" xr:uid="{241B9989-DAC1-439B-8A02-13F68BCCFD83}">
      <text>
        <r>
          <rPr>
            <b/>
            <sz val="11"/>
            <color indexed="81"/>
            <rFont val="MS P ゴシック"/>
            <family val="3"/>
            <charset val="128"/>
          </rPr>
          <t>参加日時が不明の場合、事前申込期限を過ぎた場合などは、当日を選択してください。</t>
        </r>
      </text>
    </comment>
    <comment ref="F54" authorId="0" shapeId="0" xr:uid="{00000000-0006-0000-0200-00002E000000}">
      <text>
        <r>
          <rPr>
            <b/>
            <sz val="14"/>
            <color indexed="81"/>
            <rFont val="ＭＳ Ｐゴシック"/>
            <family val="3"/>
            <charset val="128"/>
          </rPr>
          <t>生年は西暦４桁で入力してください。
例　1999◯
　　　　99✕</t>
        </r>
      </text>
    </comment>
    <comment ref="L54" authorId="1" shapeId="0" xr:uid="{5B45A26A-F4F6-40A9-9A7B-AE16C266E874}">
      <text>
        <r>
          <rPr>
            <b/>
            <sz val="16"/>
            <color indexed="81"/>
            <rFont val="MS P ゴシック"/>
            <family val="3"/>
            <charset val="128"/>
          </rPr>
          <t>中学生のみの利用です。</t>
        </r>
        <r>
          <rPr>
            <b/>
            <sz val="9"/>
            <color indexed="81"/>
            <rFont val="MS P ゴシック"/>
            <family val="3"/>
            <charset val="128"/>
          </rPr>
          <t xml:space="preserve">
</t>
        </r>
      </text>
    </comment>
    <comment ref="M54" authorId="1" shapeId="0" xr:uid="{850E500C-A2BE-4B93-B4C8-75A2AAB9273B}">
      <text>
        <r>
          <rPr>
            <b/>
            <sz val="11"/>
            <color indexed="81"/>
            <rFont val="MS P ゴシック"/>
            <family val="3"/>
            <charset val="128"/>
          </rPr>
          <t>参加日時が不明の場合、事前申込期限を過ぎた場合などは、当日を選択してください。</t>
        </r>
      </text>
    </comment>
    <comment ref="N54" authorId="1" shapeId="0" xr:uid="{8B5E4C52-F411-4652-A41F-BDE3EBAE54AF}">
      <text>
        <r>
          <rPr>
            <b/>
            <sz val="11"/>
            <color indexed="81"/>
            <rFont val="MS P ゴシック"/>
            <family val="3"/>
            <charset val="128"/>
          </rPr>
          <t>参加日時が不明の場合、事前申込期限を過ぎた場合などは、当日を選択してください。</t>
        </r>
      </text>
    </comment>
    <comment ref="O54" authorId="1" shapeId="0" xr:uid="{5E1C8F1B-CDB3-497E-A048-16F7DF3CB473}">
      <text>
        <r>
          <rPr>
            <b/>
            <sz val="11"/>
            <color indexed="81"/>
            <rFont val="MS P ゴシック"/>
            <family val="3"/>
            <charset val="128"/>
          </rPr>
          <t>参加日時が不明の場合、事前申込期限を過ぎた場合などは、当日を選択してください。</t>
        </r>
      </text>
    </comment>
    <comment ref="F55" authorId="0" shapeId="0" xr:uid="{00000000-0006-0000-0200-00002F000000}">
      <text>
        <r>
          <rPr>
            <b/>
            <sz val="14"/>
            <color indexed="81"/>
            <rFont val="ＭＳ Ｐゴシック"/>
            <family val="3"/>
            <charset val="128"/>
          </rPr>
          <t>生年は西暦４桁で入力してください。
例　1999◯
　　　　99✕</t>
        </r>
      </text>
    </comment>
    <comment ref="L55" authorId="1" shapeId="0" xr:uid="{75A19043-CB8A-475E-8151-A3D1156C3A9F}">
      <text>
        <r>
          <rPr>
            <b/>
            <sz val="16"/>
            <color indexed="81"/>
            <rFont val="MS P ゴシック"/>
            <family val="3"/>
            <charset val="128"/>
          </rPr>
          <t>中学生のみの利用です。</t>
        </r>
        <r>
          <rPr>
            <b/>
            <sz val="9"/>
            <color indexed="81"/>
            <rFont val="MS P ゴシック"/>
            <family val="3"/>
            <charset val="128"/>
          </rPr>
          <t xml:space="preserve">
</t>
        </r>
      </text>
    </comment>
    <comment ref="M55" authorId="1" shapeId="0" xr:uid="{7111C112-BD91-4AB2-A1CD-2B1C7E0105EF}">
      <text>
        <r>
          <rPr>
            <b/>
            <sz val="11"/>
            <color indexed="81"/>
            <rFont val="MS P ゴシック"/>
            <family val="3"/>
            <charset val="128"/>
          </rPr>
          <t>参加日時が不明の場合、事前申込期限を過ぎた場合などは、当日を選択してください。</t>
        </r>
      </text>
    </comment>
    <comment ref="N55" authorId="1" shapeId="0" xr:uid="{F8F0B78F-D24D-41A2-A23D-F7EC1B7286D8}">
      <text>
        <r>
          <rPr>
            <b/>
            <sz val="11"/>
            <color indexed="81"/>
            <rFont val="MS P ゴシック"/>
            <family val="3"/>
            <charset val="128"/>
          </rPr>
          <t>参加日時が不明の場合、事前申込期限を過ぎた場合などは、当日を選択してください。</t>
        </r>
      </text>
    </comment>
    <comment ref="O55" authorId="1" shapeId="0" xr:uid="{5A3AC1D1-F4AF-43D6-B1A9-030CFC72F85D}">
      <text>
        <r>
          <rPr>
            <b/>
            <sz val="11"/>
            <color indexed="81"/>
            <rFont val="MS P ゴシック"/>
            <family val="3"/>
            <charset val="128"/>
          </rPr>
          <t>参加日時が不明の場合、事前申込期限を過ぎた場合などは、当日を選択してください。</t>
        </r>
      </text>
    </comment>
    <comment ref="F56" authorId="0" shapeId="0" xr:uid="{00000000-0006-0000-0200-000030000000}">
      <text>
        <r>
          <rPr>
            <b/>
            <sz val="14"/>
            <color indexed="81"/>
            <rFont val="ＭＳ Ｐゴシック"/>
            <family val="3"/>
            <charset val="128"/>
          </rPr>
          <t>生年は西暦４桁で入力してください。
例　1999◯
　　　　99✕</t>
        </r>
      </text>
    </comment>
    <comment ref="L56" authorId="1" shapeId="0" xr:uid="{86AD0539-C937-4168-9A6C-7656AE61CC47}">
      <text>
        <r>
          <rPr>
            <b/>
            <sz val="16"/>
            <color indexed="81"/>
            <rFont val="MS P ゴシック"/>
            <family val="3"/>
            <charset val="128"/>
          </rPr>
          <t>中学生のみの利用です。</t>
        </r>
        <r>
          <rPr>
            <b/>
            <sz val="9"/>
            <color indexed="81"/>
            <rFont val="MS P ゴシック"/>
            <family val="3"/>
            <charset val="128"/>
          </rPr>
          <t xml:space="preserve">
</t>
        </r>
      </text>
    </comment>
    <comment ref="M56" authorId="1" shapeId="0" xr:uid="{898930B9-9C5A-424D-A5E9-65BF4C4B441F}">
      <text>
        <r>
          <rPr>
            <b/>
            <sz val="11"/>
            <color indexed="81"/>
            <rFont val="MS P ゴシック"/>
            <family val="3"/>
            <charset val="128"/>
          </rPr>
          <t>参加日時が不明の場合、事前申込期限を過ぎた場合などは、当日を選択してください。</t>
        </r>
      </text>
    </comment>
    <comment ref="N56" authorId="1" shapeId="0" xr:uid="{B050F5A1-DC12-4D03-88E8-5A374273663B}">
      <text>
        <r>
          <rPr>
            <b/>
            <sz val="11"/>
            <color indexed="81"/>
            <rFont val="MS P ゴシック"/>
            <family val="3"/>
            <charset val="128"/>
          </rPr>
          <t>参加日時が不明の場合、事前申込期限を過ぎた場合などは、当日を選択してください。</t>
        </r>
      </text>
    </comment>
    <comment ref="O56" authorId="1" shapeId="0" xr:uid="{8B2F8B1A-3045-419D-9B15-87CCF312C269}">
      <text>
        <r>
          <rPr>
            <b/>
            <sz val="11"/>
            <color indexed="81"/>
            <rFont val="MS P ゴシック"/>
            <family val="3"/>
            <charset val="128"/>
          </rPr>
          <t>参加日時が不明の場合、事前申込期限を過ぎた場合などは、当日を選択してください。</t>
        </r>
      </text>
    </comment>
    <comment ref="F57" authorId="0" shapeId="0" xr:uid="{00000000-0006-0000-0200-000031000000}">
      <text>
        <r>
          <rPr>
            <b/>
            <sz val="14"/>
            <color indexed="81"/>
            <rFont val="ＭＳ Ｐゴシック"/>
            <family val="3"/>
            <charset val="128"/>
          </rPr>
          <t>生年は西暦４桁で入力してください。
例　1999◯
　　　　99✕</t>
        </r>
      </text>
    </comment>
    <comment ref="L57" authorId="1" shapeId="0" xr:uid="{9C36BFF9-A57C-4F58-BD9F-592327B73D52}">
      <text>
        <r>
          <rPr>
            <b/>
            <sz val="16"/>
            <color indexed="81"/>
            <rFont val="MS P ゴシック"/>
            <family val="3"/>
            <charset val="128"/>
          </rPr>
          <t>中学生のみの利用です。</t>
        </r>
        <r>
          <rPr>
            <b/>
            <sz val="9"/>
            <color indexed="81"/>
            <rFont val="MS P ゴシック"/>
            <family val="3"/>
            <charset val="128"/>
          </rPr>
          <t xml:space="preserve">
</t>
        </r>
      </text>
    </comment>
    <comment ref="M57" authorId="1" shapeId="0" xr:uid="{019830FC-066D-4477-8A73-2285367DCC6E}">
      <text>
        <r>
          <rPr>
            <b/>
            <sz val="11"/>
            <color indexed="81"/>
            <rFont val="MS P ゴシック"/>
            <family val="3"/>
            <charset val="128"/>
          </rPr>
          <t>参加日時が不明の場合、事前申込期限を過ぎた場合などは、当日を選択してください。</t>
        </r>
      </text>
    </comment>
    <comment ref="N57" authorId="1" shapeId="0" xr:uid="{25187EDB-A0D8-4F61-B07D-F57BA1A68B24}">
      <text>
        <r>
          <rPr>
            <b/>
            <sz val="11"/>
            <color indexed="81"/>
            <rFont val="MS P ゴシック"/>
            <family val="3"/>
            <charset val="128"/>
          </rPr>
          <t>参加日時が不明の場合、事前申込期限を過ぎた場合などは、当日を選択してください。</t>
        </r>
      </text>
    </comment>
    <comment ref="O57" authorId="1" shapeId="0" xr:uid="{E07436D8-BC39-4E5F-B1F3-78D614282AF1}">
      <text>
        <r>
          <rPr>
            <b/>
            <sz val="11"/>
            <color indexed="81"/>
            <rFont val="MS P ゴシック"/>
            <family val="3"/>
            <charset val="128"/>
          </rPr>
          <t>参加日時が不明の場合、事前申込期限を過ぎた場合などは、当日を選択してください。</t>
        </r>
      </text>
    </comment>
    <comment ref="F58" authorId="0" shapeId="0" xr:uid="{00000000-0006-0000-0200-000032000000}">
      <text>
        <r>
          <rPr>
            <b/>
            <sz val="14"/>
            <color indexed="81"/>
            <rFont val="ＭＳ Ｐゴシック"/>
            <family val="3"/>
            <charset val="128"/>
          </rPr>
          <t>生年は西暦４桁で入力してください。
例　1999◯
　　　　99✕</t>
        </r>
      </text>
    </comment>
    <comment ref="L58" authorId="1" shapeId="0" xr:uid="{8159EB45-1EB6-4BDA-A130-A1AA80F7317A}">
      <text>
        <r>
          <rPr>
            <b/>
            <sz val="16"/>
            <color indexed="81"/>
            <rFont val="MS P ゴシック"/>
            <family val="3"/>
            <charset val="128"/>
          </rPr>
          <t>中学生のみの利用です。</t>
        </r>
        <r>
          <rPr>
            <b/>
            <sz val="9"/>
            <color indexed="81"/>
            <rFont val="MS P ゴシック"/>
            <family val="3"/>
            <charset val="128"/>
          </rPr>
          <t xml:space="preserve">
</t>
        </r>
      </text>
    </comment>
    <comment ref="M58" authorId="1" shapeId="0" xr:uid="{B016F3B7-26FF-4A6F-AAB5-D1679365FBF1}">
      <text>
        <r>
          <rPr>
            <b/>
            <sz val="11"/>
            <color indexed="81"/>
            <rFont val="MS P ゴシック"/>
            <family val="3"/>
            <charset val="128"/>
          </rPr>
          <t>参加日時が不明の場合、事前申込期限を過ぎた場合などは、当日を選択してください。</t>
        </r>
      </text>
    </comment>
    <comment ref="N58" authorId="1" shapeId="0" xr:uid="{0E87E2C7-5DC3-41C2-B991-898D3809B7A1}">
      <text>
        <r>
          <rPr>
            <b/>
            <sz val="11"/>
            <color indexed="81"/>
            <rFont val="MS P ゴシック"/>
            <family val="3"/>
            <charset val="128"/>
          </rPr>
          <t>参加日時が不明の場合、事前申込期限を過ぎた場合などは、当日を選択してください。</t>
        </r>
      </text>
    </comment>
    <comment ref="O58" authorId="1" shapeId="0" xr:uid="{64E4C3DD-18F4-4899-A86E-F92CB90A2A9F}">
      <text>
        <r>
          <rPr>
            <b/>
            <sz val="11"/>
            <color indexed="81"/>
            <rFont val="MS P ゴシック"/>
            <family val="3"/>
            <charset val="128"/>
          </rPr>
          <t>参加日時が不明の場合、事前申込期限を過ぎた場合などは、当日を選択してください。</t>
        </r>
      </text>
    </comment>
    <comment ref="F59" authorId="0" shapeId="0" xr:uid="{00000000-0006-0000-0200-000033000000}">
      <text>
        <r>
          <rPr>
            <b/>
            <sz val="14"/>
            <color indexed="81"/>
            <rFont val="ＭＳ Ｐゴシック"/>
            <family val="3"/>
            <charset val="128"/>
          </rPr>
          <t>生年は西暦４桁で入力してください。
例　1999◯
　　　　99✕</t>
        </r>
      </text>
    </comment>
    <comment ref="L59" authorId="1" shapeId="0" xr:uid="{874CCF3F-3514-496F-A3C4-39015336C080}">
      <text>
        <r>
          <rPr>
            <b/>
            <sz val="16"/>
            <color indexed="81"/>
            <rFont val="MS P ゴシック"/>
            <family val="3"/>
            <charset val="128"/>
          </rPr>
          <t>中学生のみの利用です。</t>
        </r>
        <r>
          <rPr>
            <b/>
            <sz val="9"/>
            <color indexed="81"/>
            <rFont val="MS P ゴシック"/>
            <family val="3"/>
            <charset val="128"/>
          </rPr>
          <t xml:space="preserve">
</t>
        </r>
      </text>
    </comment>
    <comment ref="M59" authorId="1" shapeId="0" xr:uid="{10EBE832-31C5-4D17-ADAD-CB35D88CF58F}">
      <text>
        <r>
          <rPr>
            <b/>
            <sz val="11"/>
            <color indexed="81"/>
            <rFont val="MS P ゴシック"/>
            <family val="3"/>
            <charset val="128"/>
          </rPr>
          <t>参加日時が不明の場合、事前申込期限を過ぎた場合などは、当日を選択してください。</t>
        </r>
      </text>
    </comment>
    <comment ref="N59" authorId="1" shapeId="0" xr:uid="{FB3BBD71-FB04-4BB2-B84C-CEE92F2FB115}">
      <text>
        <r>
          <rPr>
            <b/>
            <sz val="11"/>
            <color indexed="81"/>
            <rFont val="MS P ゴシック"/>
            <family val="3"/>
            <charset val="128"/>
          </rPr>
          <t>参加日時が不明の場合、事前申込期限を過ぎた場合などは、当日を選択してください。</t>
        </r>
      </text>
    </comment>
    <comment ref="O59" authorId="1" shapeId="0" xr:uid="{BD1AA90E-2F03-41C2-8C8A-979013432894}">
      <text>
        <r>
          <rPr>
            <b/>
            <sz val="11"/>
            <color indexed="81"/>
            <rFont val="MS P ゴシック"/>
            <family val="3"/>
            <charset val="128"/>
          </rPr>
          <t>参加日時が不明の場合、事前申込期限を過ぎた場合などは、当日を選択してください。</t>
        </r>
      </text>
    </comment>
    <comment ref="F60" authorId="0" shapeId="0" xr:uid="{00000000-0006-0000-0200-000034000000}">
      <text>
        <r>
          <rPr>
            <b/>
            <sz val="14"/>
            <color indexed="81"/>
            <rFont val="ＭＳ Ｐゴシック"/>
            <family val="3"/>
            <charset val="128"/>
          </rPr>
          <t>生年は西暦４桁で入力してください。
例　1999◯
　　　　99✕</t>
        </r>
      </text>
    </comment>
    <comment ref="L60" authorId="1" shapeId="0" xr:uid="{12713CCA-8778-4220-BDCC-815821C9DED9}">
      <text>
        <r>
          <rPr>
            <b/>
            <sz val="16"/>
            <color indexed="81"/>
            <rFont val="MS P ゴシック"/>
            <family val="3"/>
            <charset val="128"/>
          </rPr>
          <t>中学生のみの利用です。</t>
        </r>
        <r>
          <rPr>
            <b/>
            <sz val="9"/>
            <color indexed="81"/>
            <rFont val="MS P ゴシック"/>
            <family val="3"/>
            <charset val="128"/>
          </rPr>
          <t xml:space="preserve">
</t>
        </r>
      </text>
    </comment>
    <comment ref="M60" authorId="1" shapeId="0" xr:uid="{78C346B7-E9A7-42E5-9B89-E8664A919E40}">
      <text>
        <r>
          <rPr>
            <b/>
            <sz val="11"/>
            <color indexed="81"/>
            <rFont val="MS P ゴシック"/>
            <family val="3"/>
            <charset val="128"/>
          </rPr>
          <t>参加日時が不明の場合、事前申込期限を過ぎた場合などは、当日を選択してください。</t>
        </r>
      </text>
    </comment>
    <comment ref="N60" authorId="1" shapeId="0" xr:uid="{90B95749-F609-4A3C-BE81-C8A70E197870}">
      <text>
        <r>
          <rPr>
            <b/>
            <sz val="11"/>
            <color indexed="81"/>
            <rFont val="MS P ゴシック"/>
            <family val="3"/>
            <charset val="128"/>
          </rPr>
          <t>参加日時が不明の場合、事前申込期限を過ぎた場合などは、当日を選択してください。</t>
        </r>
      </text>
    </comment>
    <comment ref="O60" authorId="1" shapeId="0" xr:uid="{19999045-02A2-4D40-B217-AE966D58D483}">
      <text>
        <r>
          <rPr>
            <b/>
            <sz val="11"/>
            <color indexed="81"/>
            <rFont val="MS P ゴシック"/>
            <family val="3"/>
            <charset val="128"/>
          </rPr>
          <t>参加日時が不明の場合、事前申込期限を過ぎた場合などは、当日を選択してください。</t>
        </r>
      </text>
    </comment>
    <comment ref="F61" authorId="0" shapeId="0" xr:uid="{00000000-0006-0000-0200-000035000000}">
      <text>
        <r>
          <rPr>
            <b/>
            <sz val="14"/>
            <color indexed="81"/>
            <rFont val="ＭＳ Ｐゴシック"/>
            <family val="3"/>
            <charset val="128"/>
          </rPr>
          <t>生年は西暦４桁で入力してください。
例　1999◯
　　　　99✕</t>
        </r>
      </text>
    </comment>
    <comment ref="L61" authorId="1" shapeId="0" xr:uid="{928DC527-552A-4F28-9A82-C0436E16D2F3}">
      <text>
        <r>
          <rPr>
            <b/>
            <sz val="16"/>
            <color indexed="81"/>
            <rFont val="MS P ゴシック"/>
            <family val="3"/>
            <charset val="128"/>
          </rPr>
          <t>中学生のみの利用です。</t>
        </r>
        <r>
          <rPr>
            <b/>
            <sz val="9"/>
            <color indexed="81"/>
            <rFont val="MS P ゴシック"/>
            <family val="3"/>
            <charset val="128"/>
          </rPr>
          <t xml:space="preserve">
</t>
        </r>
      </text>
    </comment>
    <comment ref="M61" authorId="1" shapeId="0" xr:uid="{CC370B31-475E-4420-9DB4-B3D00CF7A4B4}">
      <text>
        <r>
          <rPr>
            <b/>
            <sz val="11"/>
            <color indexed="81"/>
            <rFont val="MS P ゴシック"/>
            <family val="3"/>
            <charset val="128"/>
          </rPr>
          <t>参加日時が不明の場合、事前申込期限を過ぎた場合などは、当日を選択してください。</t>
        </r>
      </text>
    </comment>
    <comment ref="N61" authorId="1" shapeId="0" xr:uid="{4C5986B4-473F-4CE1-B4E9-05A07B3F8B89}">
      <text>
        <r>
          <rPr>
            <b/>
            <sz val="11"/>
            <color indexed="81"/>
            <rFont val="MS P ゴシック"/>
            <family val="3"/>
            <charset val="128"/>
          </rPr>
          <t>参加日時が不明の場合、事前申込期限を過ぎた場合などは、当日を選択してください。</t>
        </r>
      </text>
    </comment>
    <comment ref="O61" authorId="1" shapeId="0" xr:uid="{7D9F8809-A3DE-4173-A454-11CEF3631C64}">
      <text>
        <r>
          <rPr>
            <b/>
            <sz val="11"/>
            <color indexed="81"/>
            <rFont val="MS P ゴシック"/>
            <family val="3"/>
            <charset val="128"/>
          </rPr>
          <t>参加日時が不明の場合、事前申込期限を過ぎた場合などは、当日を選択してください。</t>
        </r>
      </text>
    </comment>
    <comment ref="F62" authorId="0" shapeId="0" xr:uid="{00000000-0006-0000-0200-000036000000}">
      <text>
        <r>
          <rPr>
            <b/>
            <sz val="14"/>
            <color indexed="81"/>
            <rFont val="ＭＳ Ｐゴシック"/>
            <family val="3"/>
            <charset val="128"/>
          </rPr>
          <t>生年は西暦４桁で入力してください。
例　1999◯
　　　　99✕</t>
        </r>
      </text>
    </comment>
    <comment ref="L62" authorId="1" shapeId="0" xr:uid="{021BDCCF-BF11-4A69-B389-9BA8AD06BECC}">
      <text>
        <r>
          <rPr>
            <b/>
            <sz val="16"/>
            <color indexed="81"/>
            <rFont val="MS P ゴシック"/>
            <family val="3"/>
            <charset val="128"/>
          </rPr>
          <t>中学生のみの利用です。</t>
        </r>
        <r>
          <rPr>
            <b/>
            <sz val="9"/>
            <color indexed="81"/>
            <rFont val="MS P ゴシック"/>
            <family val="3"/>
            <charset val="128"/>
          </rPr>
          <t xml:space="preserve">
</t>
        </r>
      </text>
    </comment>
    <comment ref="M62" authorId="1" shapeId="0" xr:uid="{FB7DF200-961E-4350-9AD2-2BA9D6A34085}">
      <text>
        <r>
          <rPr>
            <b/>
            <sz val="11"/>
            <color indexed="81"/>
            <rFont val="MS P ゴシック"/>
            <family val="3"/>
            <charset val="128"/>
          </rPr>
          <t>参加日時が不明の場合、事前申込期限を過ぎた場合などは、当日を選択してください。</t>
        </r>
      </text>
    </comment>
    <comment ref="N62" authorId="1" shapeId="0" xr:uid="{A30CA73A-7F19-4E12-B7A2-6B97A9B14EC7}">
      <text>
        <r>
          <rPr>
            <b/>
            <sz val="11"/>
            <color indexed="81"/>
            <rFont val="MS P ゴシック"/>
            <family val="3"/>
            <charset val="128"/>
          </rPr>
          <t>参加日時が不明の場合、事前申込期限を過ぎた場合などは、当日を選択してください。</t>
        </r>
      </text>
    </comment>
    <comment ref="O62" authorId="1" shapeId="0" xr:uid="{2FB1288C-4036-452A-8017-018CE58D5699}">
      <text>
        <r>
          <rPr>
            <b/>
            <sz val="11"/>
            <color indexed="81"/>
            <rFont val="MS P ゴシック"/>
            <family val="3"/>
            <charset val="128"/>
          </rPr>
          <t>参加日時が不明の場合、事前申込期限を過ぎた場合などは、当日を選択してください。</t>
        </r>
      </text>
    </comment>
    <comment ref="F63" authorId="0" shapeId="0" xr:uid="{00000000-0006-0000-0200-000037000000}">
      <text>
        <r>
          <rPr>
            <b/>
            <sz val="14"/>
            <color indexed="81"/>
            <rFont val="ＭＳ Ｐゴシック"/>
            <family val="3"/>
            <charset val="128"/>
          </rPr>
          <t>生年は西暦４桁で入力してください。
例　1999◯
　　　　99✕</t>
        </r>
      </text>
    </comment>
    <comment ref="L63" authorId="1" shapeId="0" xr:uid="{DD4C6720-0171-425F-A3C8-0222E7031928}">
      <text>
        <r>
          <rPr>
            <b/>
            <sz val="16"/>
            <color indexed="81"/>
            <rFont val="MS P ゴシック"/>
            <family val="3"/>
            <charset val="128"/>
          </rPr>
          <t>中学生のみの利用です。</t>
        </r>
        <r>
          <rPr>
            <b/>
            <sz val="9"/>
            <color indexed="81"/>
            <rFont val="MS P ゴシック"/>
            <family val="3"/>
            <charset val="128"/>
          </rPr>
          <t xml:space="preserve">
</t>
        </r>
      </text>
    </comment>
    <comment ref="M63" authorId="1" shapeId="0" xr:uid="{F958651B-1803-4861-94A0-49EB0D779D1F}">
      <text>
        <r>
          <rPr>
            <b/>
            <sz val="11"/>
            <color indexed="81"/>
            <rFont val="MS P ゴシック"/>
            <family val="3"/>
            <charset val="128"/>
          </rPr>
          <t>参加日時が不明の場合、事前申込期限を過ぎた場合などは、当日を選択してください。</t>
        </r>
      </text>
    </comment>
    <comment ref="N63" authorId="1" shapeId="0" xr:uid="{220E700A-24E6-43B6-B22F-88D28BFFD9EF}">
      <text>
        <r>
          <rPr>
            <b/>
            <sz val="11"/>
            <color indexed="81"/>
            <rFont val="MS P ゴシック"/>
            <family val="3"/>
            <charset val="128"/>
          </rPr>
          <t>参加日時が不明の場合、事前申込期限を過ぎた場合などは、当日を選択してください。</t>
        </r>
      </text>
    </comment>
    <comment ref="O63" authorId="1" shapeId="0" xr:uid="{586F785A-6B58-499B-B419-8BF886B54F35}">
      <text>
        <r>
          <rPr>
            <b/>
            <sz val="11"/>
            <color indexed="81"/>
            <rFont val="MS P ゴシック"/>
            <family val="3"/>
            <charset val="128"/>
          </rPr>
          <t>参加日時が不明の場合、事前申込期限を過ぎた場合などは、当日を選択してください。</t>
        </r>
      </text>
    </comment>
    <comment ref="F64" authorId="0" shapeId="0" xr:uid="{00000000-0006-0000-0200-000038000000}">
      <text>
        <r>
          <rPr>
            <b/>
            <sz val="14"/>
            <color indexed="81"/>
            <rFont val="ＭＳ Ｐゴシック"/>
            <family val="3"/>
            <charset val="128"/>
          </rPr>
          <t>生年は西暦４桁で入力してください。
例　1999◯
　　　　99✕</t>
        </r>
      </text>
    </comment>
    <comment ref="L64" authorId="1" shapeId="0" xr:uid="{357CE203-208C-476B-B9B2-9B277465D012}">
      <text>
        <r>
          <rPr>
            <b/>
            <sz val="16"/>
            <color indexed="81"/>
            <rFont val="MS P ゴシック"/>
            <family val="3"/>
            <charset val="128"/>
          </rPr>
          <t>中学生のみの利用です。</t>
        </r>
        <r>
          <rPr>
            <b/>
            <sz val="9"/>
            <color indexed="81"/>
            <rFont val="MS P ゴシック"/>
            <family val="3"/>
            <charset val="128"/>
          </rPr>
          <t xml:space="preserve">
</t>
        </r>
      </text>
    </comment>
    <comment ref="M64" authorId="1" shapeId="0" xr:uid="{B1506230-D15E-4CA8-92B6-F79B3E9E1CC9}">
      <text>
        <r>
          <rPr>
            <b/>
            <sz val="11"/>
            <color indexed="81"/>
            <rFont val="MS P ゴシック"/>
            <family val="3"/>
            <charset val="128"/>
          </rPr>
          <t>参加日時が不明の場合、事前申込期限を過ぎた場合などは、当日を選択してください。</t>
        </r>
      </text>
    </comment>
    <comment ref="N64" authorId="1" shapeId="0" xr:uid="{60800D5F-3774-4072-AA1C-2FD924C66188}">
      <text>
        <r>
          <rPr>
            <b/>
            <sz val="11"/>
            <color indexed="81"/>
            <rFont val="MS P ゴシック"/>
            <family val="3"/>
            <charset val="128"/>
          </rPr>
          <t>参加日時が不明の場合、事前申込期限を過ぎた場合などは、当日を選択してください。</t>
        </r>
      </text>
    </comment>
    <comment ref="O64" authorId="1" shapeId="0" xr:uid="{3FC322B2-FB92-4ABB-BCB7-94CDEA8B19ED}">
      <text>
        <r>
          <rPr>
            <b/>
            <sz val="11"/>
            <color indexed="81"/>
            <rFont val="MS P ゴシック"/>
            <family val="3"/>
            <charset val="128"/>
          </rPr>
          <t>参加日時が不明の場合、事前申込期限を過ぎた場合などは、当日を選択してください。</t>
        </r>
      </text>
    </comment>
    <comment ref="F65" authorId="0" shapeId="0" xr:uid="{00000000-0006-0000-0200-000039000000}">
      <text>
        <r>
          <rPr>
            <b/>
            <sz val="14"/>
            <color indexed="81"/>
            <rFont val="ＭＳ Ｐゴシック"/>
            <family val="3"/>
            <charset val="128"/>
          </rPr>
          <t>生年は西暦４桁で入力してください。
例　1999◯
　　　　99✕</t>
        </r>
      </text>
    </comment>
    <comment ref="L65" authorId="1" shapeId="0" xr:uid="{DE17940C-B7DB-471D-9AD5-98D9B40389FC}">
      <text>
        <r>
          <rPr>
            <b/>
            <sz val="16"/>
            <color indexed="81"/>
            <rFont val="MS P ゴシック"/>
            <family val="3"/>
            <charset val="128"/>
          </rPr>
          <t>中学生のみの利用です。</t>
        </r>
        <r>
          <rPr>
            <b/>
            <sz val="9"/>
            <color indexed="81"/>
            <rFont val="MS P ゴシック"/>
            <family val="3"/>
            <charset val="128"/>
          </rPr>
          <t xml:space="preserve">
</t>
        </r>
      </text>
    </comment>
    <comment ref="M65" authorId="1" shapeId="0" xr:uid="{C6FFB340-1890-455A-8047-66B599467021}">
      <text>
        <r>
          <rPr>
            <b/>
            <sz val="11"/>
            <color indexed="81"/>
            <rFont val="MS P ゴシック"/>
            <family val="3"/>
            <charset val="128"/>
          </rPr>
          <t>参加日時が不明の場合、事前申込期限を過ぎた場合などは、当日を選択してください。</t>
        </r>
      </text>
    </comment>
    <comment ref="N65" authorId="1" shapeId="0" xr:uid="{EF0617DF-DEEC-4A04-AABD-BB5681463881}">
      <text>
        <r>
          <rPr>
            <b/>
            <sz val="11"/>
            <color indexed="81"/>
            <rFont val="MS P ゴシック"/>
            <family val="3"/>
            <charset val="128"/>
          </rPr>
          <t>参加日時が不明の場合、事前申込期限を過ぎた場合などは、当日を選択してください。</t>
        </r>
      </text>
    </comment>
    <comment ref="O65" authorId="1" shapeId="0" xr:uid="{422FE620-7990-4923-B47E-216B2889AF28}">
      <text>
        <r>
          <rPr>
            <b/>
            <sz val="11"/>
            <color indexed="81"/>
            <rFont val="MS P ゴシック"/>
            <family val="3"/>
            <charset val="128"/>
          </rPr>
          <t>参加日時が不明の場合、事前申込期限を過ぎた場合などは、当日を選択してください。</t>
        </r>
      </text>
    </comment>
    <comment ref="F66" authorId="0" shapeId="0" xr:uid="{00000000-0006-0000-0200-00003A000000}">
      <text>
        <r>
          <rPr>
            <b/>
            <sz val="14"/>
            <color indexed="81"/>
            <rFont val="ＭＳ Ｐゴシック"/>
            <family val="3"/>
            <charset val="128"/>
          </rPr>
          <t>生年は西暦４桁で入力してください。
例　1999◯
　　　　99✕</t>
        </r>
      </text>
    </comment>
    <comment ref="L66" authorId="1" shapeId="0" xr:uid="{B36C86A0-DCAC-4F3D-B844-858E634605EA}">
      <text>
        <r>
          <rPr>
            <b/>
            <sz val="16"/>
            <color indexed="81"/>
            <rFont val="MS P ゴシック"/>
            <family val="3"/>
            <charset val="128"/>
          </rPr>
          <t>中学生のみの利用です。</t>
        </r>
        <r>
          <rPr>
            <b/>
            <sz val="9"/>
            <color indexed="81"/>
            <rFont val="MS P ゴシック"/>
            <family val="3"/>
            <charset val="128"/>
          </rPr>
          <t xml:space="preserve">
</t>
        </r>
      </text>
    </comment>
    <comment ref="M66" authorId="1" shapeId="0" xr:uid="{72CB1D76-6340-4BEC-951A-A61A50AC3652}">
      <text>
        <r>
          <rPr>
            <b/>
            <sz val="11"/>
            <color indexed="81"/>
            <rFont val="MS P ゴシック"/>
            <family val="3"/>
            <charset val="128"/>
          </rPr>
          <t>参加日時が不明の場合、事前申込期限を過ぎた場合などは、当日を選択してください。</t>
        </r>
      </text>
    </comment>
    <comment ref="N66" authorId="1" shapeId="0" xr:uid="{280EB459-1F32-43E5-8322-418A9E3B0EBB}">
      <text>
        <r>
          <rPr>
            <b/>
            <sz val="11"/>
            <color indexed="81"/>
            <rFont val="MS P ゴシック"/>
            <family val="3"/>
            <charset val="128"/>
          </rPr>
          <t>参加日時が不明の場合、事前申込期限を過ぎた場合などは、当日を選択してください。</t>
        </r>
      </text>
    </comment>
    <comment ref="O66" authorId="1" shapeId="0" xr:uid="{4800160B-AEBC-414A-BC92-6C97D3DA08CB}">
      <text>
        <r>
          <rPr>
            <b/>
            <sz val="11"/>
            <color indexed="81"/>
            <rFont val="MS P ゴシック"/>
            <family val="3"/>
            <charset val="128"/>
          </rPr>
          <t>参加日時が不明の場合、事前申込期限を過ぎた場合などは、当日を選択してください。</t>
        </r>
      </text>
    </comment>
    <comment ref="F67" authorId="0" shapeId="0" xr:uid="{00000000-0006-0000-0200-00003B000000}">
      <text>
        <r>
          <rPr>
            <b/>
            <sz val="14"/>
            <color indexed="81"/>
            <rFont val="ＭＳ Ｐゴシック"/>
            <family val="3"/>
            <charset val="128"/>
          </rPr>
          <t>生年は西暦４桁で入力してください。
例　1999◯
　　　　99✕</t>
        </r>
      </text>
    </comment>
    <comment ref="L67" authorId="1" shapeId="0" xr:uid="{6088465A-A945-42D3-BFA0-A00BCBD46C5C}">
      <text>
        <r>
          <rPr>
            <b/>
            <sz val="16"/>
            <color indexed="81"/>
            <rFont val="MS P ゴシック"/>
            <family val="3"/>
            <charset val="128"/>
          </rPr>
          <t>中学生のみの利用です。</t>
        </r>
        <r>
          <rPr>
            <b/>
            <sz val="9"/>
            <color indexed="81"/>
            <rFont val="MS P ゴシック"/>
            <family val="3"/>
            <charset val="128"/>
          </rPr>
          <t xml:space="preserve">
</t>
        </r>
      </text>
    </comment>
    <comment ref="M67" authorId="1" shapeId="0" xr:uid="{A6E75B60-518E-4D1F-8372-96F8E310CED2}">
      <text>
        <r>
          <rPr>
            <b/>
            <sz val="11"/>
            <color indexed="81"/>
            <rFont val="MS P ゴシック"/>
            <family val="3"/>
            <charset val="128"/>
          </rPr>
          <t>参加日時が不明の場合、事前申込期限を過ぎた場合などは、当日を選択してください。</t>
        </r>
      </text>
    </comment>
    <comment ref="N67" authorId="1" shapeId="0" xr:uid="{6E8B2FBF-A9FF-485B-9A07-D996945CBE1D}">
      <text>
        <r>
          <rPr>
            <b/>
            <sz val="11"/>
            <color indexed="81"/>
            <rFont val="MS P ゴシック"/>
            <family val="3"/>
            <charset val="128"/>
          </rPr>
          <t>参加日時が不明の場合、事前申込期限を過ぎた場合などは、当日を選択してください。</t>
        </r>
      </text>
    </comment>
    <comment ref="O67" authorId="1" shapeId="0" xr:uid="{6E958F99-9D21-4F9D-BE69-607809BD73D9}">
      <text>
        <r>
          <rPr>
            <b/>
            <sz val="11"/>
            <color indexed="81"/>
            <rFont val="MS P ゴシック"/>
            <family val="3"/>
            <charset val="128"/>
          </rPr>
          <t>参加日時が不明の場合、事前申込期限を過ぎた場合などは、当日を選択してください。</t>
        </r>
      </text>
    </comment>
    <comment ref="F68" authorId="0" shapeId="0" xr:uid="{00000000-0006-0000-0200-00003C000000}">
      <text>
        <r>
          <rPr>
            <b/>
            <sz val="14"/>
            <color indexed="81"/>
            <rFont val="ＭＳ Ｐゴシック"/>
            <family val="3"/>
            <charset val="128"/>
          </rPr>
          <t>生年は西暦４桁で入力してください。
例　1999◯
　　　　99✕</t>
        </r>
      </text>
    </comment>
    <comment ref="L68" authorId="1" shapeId="0" xr:uid="{4C41B149-03F9-4CE0-A3F3-4EFA8FB43C67}">
      <text>
        <r>
          <rPr>
            <b/>
            <sz val="16"/>
            <color indexed="81"/>
            <rFont val="MS P ゴシック"/>
            <family val="3"/>
            <charset val="128"/>
          </rPr>
          <t>中学生のみの利用です。</t>
        </r>
        <r>
          <rPr>
            <b/>
            <sz val="9"/>
            <color indexed="81"/>
            <rFont val="MS P ゴシック"/>
            <family val="3"/>
            <charset val="128"/>
          </rPr>
          <t xml:space="preserve">
</t>
        </r>
      </text>
    </comment>
    <comment ref="M68" authorId="1" shapeId="0" xr:uid="{1F20D8D3-8923-47CB-B9AC-1B3D02BAC766}">
      <text>
        <r>
          <rPr>
            <b/>
            <sz val="11"/>
            <color indexed="81"/>
            <rFont val="MS P ゴシック"/>
            <family val="3"/>
            <charset val="128"/>
          </rPr>
          <t>参加日時が不明の場合、事前申込期限を過ぎた場合などは、当日を選択してください。</t>
        </r>
      </text>
    </comment>
    <comment ref="N68" authorId="1" shapeId="0" xr:uid="{8F136B3B-F7C7-436C-8DF5-A6A3A986FE7C}">
      <text>
        <r>
          <rPr>
            <b/>
            <sz val="11"/>
            <color indexed="81"/>
            <rFont val="MS P ゴシック"/>
            <family val="3"/>
            <charset val="128"/>
          </rPr>
          <t>参加日時が不明の場合、事前申込期限を過ぎた場合などは、当日を選択してください。</t>
        </r>
      </text>
    </comment>
    <comment ref="O68" authorId="1" shapeId="0" xr:uid="{A2D8F863-44ED-4289-B476-3EA11CF52E5A}">
      <text>
        <r>
          <rPr>
            <b/>
            <sz val="11"/>
            <color indexed="81"/>
            <rFont val="MS P ゴシック"/>
            <family val="3"/>
            <charset val="128"/>
          </rPr>
          <t>参加日時が不明の場合、事前申込期限を過ぎた場合などは、当日を選択してください。</t>
        </r>
      </text>
    </comment>
    <comment ref="F69" authorId="0" shapeId="0" xr:uid="{00000000-0006-0000-0200-00003D000000}">
      <text>
        <r>
          <rPr>
            <b/>
            <sz val="14"/>
            <color indexed="81"/>
            <rFont val="ＭＳ Ｐゴシック"/>
            <family val="3"/>
            <charset val="128"/>
          </rPr>
          <t>生年は西暦４桁で入力してください。
例　1999◯
　　　　99✕</t>
        </r>
      </text>
    </comment>
    <comment ref="L69" authorId="1" shapeId="0" xr:uid="{139D2C8C-D264-46E0-A219-4B9CF05C76CD}">
      <text>
        <r>
          <rPr>
            <b/>
            <sz val="16"/>
            <color indexed="81"/>
            <rFont val="MS P ゴシック"/>
            <family val="3"/>
            <charset val="128"/>
          </rPr>
          <t>中学生のみの利用です。</t>
        </r>
        <r>
          <rPr>
            <b/>
            <sz val="9"/>
            <color indexed="81"/>
            <rFont val="MS P ゴシック"/>
            <family val="3"/>
            <charset val="128"/>
          </rPr>
          <t xml:space="preserve">
</t>
        </r>
      </text>
    </comment>
    <comment ref="M69" authorId="1" shapeId="0" xr:uid="{83F7F21A-B8CF-4150-9DB3-4B114E3D74E2}">
      <text>
        <r>
          <rPr>
            <b/>
            <sz val="11"/>
            <color indexed="81"/>
            <rFont val="MS P ゴシック"/>
            <family val="3"/>
            <charset val="128"/>
          </rPr>
          <t>参加日時が不明の場合、事前申込期限を過ぎた場合などは、当日を選択してください。</t>
        </r>
      </text>
    </comment>
    <comment ref="N69" authorId="1" shapeId="0" xr:uid="{048F6750-5C35-46E0-A7AC-7BB57C10EBF4}">
      <text>
        <r>
          <rPr>
            <b/>
            <sz val="11"/>
            <color indexed="81"/>
            <rFont val="MS P ゴシック"/>
            <family val="3"/>
            <charset val="128"/>
          </rPr>
          <t>参加日時が不明の場合、事前申込期限を過ぎた場合などは、当日を選択してください。</t>
        </r>
      </text>
    </comment>
    <comment ref="O69" authorId="1" shapeId="0" xr:uid="{0F0FEC7B-CD48-4339-82B7-E733C00C76A0}">
      <text>
        <r>
          <rPr>
            <b/>
            <sz val="11"/>
            <color indexed="81"/>
            <rFont val="MS P ゴシック"/>
            <family val="3"/>
            <charset val="128"/>
          </rPr>
          <t>参加日時が不明の場合、事前申込期限を過ぎた場合などは、当日を選択してください。</t>
        </r>
      </text>
    </comment>
    <comment ref="F70" authorId="0" shapeId="0" xr:uid="{00000000-0006-0000-0200-00003E000000}">
      <text>
        <r>
          <rPr>
            <b/>
            <sz val="14"/>
            <color indexed="81"/>
            <rFont val="ＭＳ Ｐゴシック"/>
            <family val="3"/>
            <charset val="128"/>
          </rPr>
          <t>生年は西暦４桁で入力してください。
例　1999◯
　　　　99✕</t>
        </r>
      </text>
    </comment>
    <comment ref="L70" authorId="1" shapeId="0" xr:uid="{BFD9DFED-A62D-4383-AA2F-99CB11348E2C}">
      <text>
        <r>
          <rPr>
            <b/>
            <sz val="16"/>
            <color indexed="81"/>
            <rFont val="MS P ゴシック"/>
            <family val="3"/>
            <charset val="128"/>
          </rPr>
          <t>中学生のみの利用です。</t>
        </r>
        <r>
          <rPr>
            <b/>
            <sz val="9"/>
            <color indexed="81"/>
            <rFont val="MS P ゴシック"/>
            <family val="3"/>
            <charset val="128"/>
          </rPr>
          <t xml:space="preserve">
</t>
        </r>
      </text>
    </comment>
    <comment ref="M70" authorId="1" shapeId="0" xr:uid="{CE242175-F629-4D9B-9EC9-B52312D6A709}">
      <text>
        <r>
          <rPr>
            <b/>
            <sz val="11"/>
            <color indexed="81"/>
            <rFont val="MS P ゴシック"/>
            <family val="3"/>
            <charset val="128"/>
          </rPr>
          <t>参加日時が不明の場合、事前申込期限を過ぎた場合などは、当日を選択してください。</t>
        </r>
      </text>
    </comment>
    <comment ref="N70" authorId="1" shapeId="0" xr:uid="{456AEF88-09A1-46B1-BC76-94D8A2C953DA}">
      <text>
        <r>
          <rPr>
            <b/>
            <sz val="11"/>
            <color indexed="81"/>
            <rFont val="MS P ゴシック"/>
            <family val="3"/>
            <charset val="128"/>
          </rPr>
          <t>参加日時が不明の場合、事前申込期限を過ぎた場合などは、当日を選択してください。</t>
        </r>
      </text>
    </comment>
    <comment ref="O70" authorId="1" shapeId="0" xr:uid="{5D96B866-7A3B-4DA9-87CA-65B712E32D29}">
      <text>
        <r>
          <rPr>
            <b/>
            <sz val="11"/>
            <color indexed="81"/>
            <rFont val="MS P ゴシック"/>
            <family val="3"/>
            <charset val="128"/>
          </rPr>
          <t>参加日時が不明の場合、事前申込期限を過ぎた場合などは、当日を選択してください。</t>
        </r>
      </text>
    </comment>
    <comment ref="F71" authorId="0" shapeId="0" xr:uid="{00000000-0006-0000-0200-00003F000000}">
      <text>
        <r>
          <rPr>
            <b/>
            <sz val="14"/>
            <color indexed="81"/>
            <rFont val="ＭＳ Ｐゴシック"/>
            <family val="3"/>
            <charset val="128"/>
          </rPr>
          <t>生年は西暦４桁で入力してください。
例　1999◯
　　　　99✕</t>
        </r>
      </text>
    </comment>
    <comment ref="L71" authorId="1" shapeId="0" xr:uid="{6C78B58C-4988-415D-BAC9-905DF4011227}">
      <text>
        <r>
          <rPr>
            <b/>
            <sz val="16"/>
            <color indexed="81"/>
            <rFont val="MS P ゴシック"/>
            <family val="3"/>
            <charset val="128"/>
          </rPr>
          <t>中学生のみの利用です。</t>
        </r>
        <r>
          <rPr>
            <b/>
            <sz val="9"/>
            <color indexed="81"/>
            <rFont val="MS P ゴシック"/>
            <family val="3"/>
            <charset val="128"/>
          </rPr>
          <t xml:space="preserve">
</t>
        </r>
      </text>
    </comment>
    <comment ref="M71" authorId="1" shapeId="0" xr:uid="{A4E92DB5-36E6-4754-A33A-30CD2E3F6869}">
      <text>
        <r>
          <rPr>
            <b/>
            <sz val="11"/>
            <color indexed="81"/>
            <rFont val="MS P ゴシック"/>
            <family val="3"/>
            <charset val="128"/>
          </rPr>
          <t>参加日時が不明の場合、事前申込期限を過ぎた場合などは、当日を選択してください。</t>
        </r>
      </text>
    </comment>
    <comment ref="N71" authorId="1" shapeId="0" xr:uid="{7BE28E59-4C21-4E4D-929B-B4E3C1366B64}">
      <text>
        <r>
          <rPr>
            <b/>
            <sz val="11"/>
            <color indexed="81"/>
            <rFont val="MS P ゴシック"/>
            <family val="3"/>
            <charset val="128"/>
          </rPr>
          <t>参加日時が不明の場合、事前申込期限を過ぎた場合などは、当日を選択してください。</t>
        </r>
      </text>
    </comment>
    <comment ref="O71" authorId="1" shapeId="0" xr:uid="{EB27877C-D4F4-4BE0-8BA4-46A9ECAFE4FE}">
      <text>
        <r>
          <rPr>
            <b/>
            <sz val="11"/>
            <color indexed="81"/>
            <rFont val="MS P ゴシック"/>
            <family val="3"/>
            <charset val="128"/>
          </rPr>
          <t>参加日時が不明の場合、事前申込期限を過ぎた場合などは、当日を選択してください。</t>
        </r>
      </text>
    </comment>
    <comment ref="F72" authorId="0" shapeId="0" xr:uid="{00000000-0006-0000-0200-000040000000}">
      <text>
        <r>
          <rPr>
            <b/>
            <sz val="14"/>
            <color indexed="81"/>
            <rFont val="ＭＳ Ｐゴシック"/>
            <family val="3"/>
            <charset val="128"/>
          </rPr>
          <t>生年は西暦４桁で入力してください。
例　1999◯
　　　　99✕</t>
        </r>
      </text>
    </comment>
    <comment ref="L72" authorId="1" shapeId="0" xr:uid="{0928B7CA-4992-4384-8427-88EBE293C7AC}">
      <text>
        <r>
          <rPr>
            <b/>
            <sz val="16"/>
            <color indexed="81"/>
            <rFont val="MS P ゴシック"/>
            <family val="3"/>
            <charset val="128"/>
          </rPr>
          <t>中学生のみの利用です。</t>
        </r>
        <r>
          <rPr>
            <b/>
            <sz val="9"/>
            <color indexed="81"/>
            <rFont val="MS P ゴシック"/>
            <family val="3"/>
            <charset val="128"/>
          </rPr>
          <t xml:space="preserve">
</t>
        </r>
      </text>
    </comment>
    <comment ref="M72" authorId="1" shapeId="0" xr:uid="{0E3E2669-1AB9-4297-A5F5-508FFE980126}">
      <text>
        <r>
          <rPr>
            <b/>
            <sz val="11"/>
            <color indexed="81"/>
            <rFont val="MS P ゴシック"/>
            <family val="3"/>
            <charset val="128"/>
          </rPr>
          <t>参加日時が不明の場合、事前申込期限を過ぎた場合などは、当日を選択してください。</t>
        </r>
      </text>
    </comment>
    <comment ref="N72" authorId="1" shapeId="0" xr:uid="{1DDF87B1-8BE4-4B82-81B5-A68C6DF21FA6}">
      <text>
        <r>
          <rPr>
            <b/>
            <sz val="11"/>
            <color indexed="81"/>
            <rFont val="MS P ゴシック"/>
            <family val="3"/>
            <charset val="128"/>
          </rPr>
          <t>参加日時が不明の場合、事前申込期限を過ぎた場合などは、当日を選択してください。</t>
        </r>
      </text>
    </comment>
    <comment ref="O72" authorId="1" shapeId="0" xr:uid="{4EE4B5E0-DC69-426E-BAAE-BA77BB779D7F}">
      <text>
        <r>
          <rPr>
            <b/>
            <sz val="11"/>
            <color indexed="81"/>
            <rFont val="MS P ゴシック"/>
            <family val="3"/>
            <charset val="128"/>
          </rPr>
          <t>参加日時が不明の場合、事前申込期限を過ぎた場合などは、当日を選択してください。</t>
        </r>
      </text>
    </comment>
    <comment ref="F73" authorId="0" shapeId="0" xr:uid="{00000000-0006-0000-0200-000041000000}">
      <text>
        <r>
          <rPr>
            <b/>
            <sz val="14"/>
            <color indexed="81"/>
            <rFont val="ＭＳ Ｐゴシック"/>
            <family val="3"/>
            <charset val="128"/>
          </rPr>
          <t>生年は西暦４桁で入力してください。
例　1999◯
　　　　99✕</t>
        </r>
      </text>
    </comment>
    <comment ref="L73" authorId="1" shapeId="0" xr:uid="{64F9A64B-3984-43C6-8904-F0B5A998E2B1}">
      <text>
        <r>
          <rPr>
            <b/>
            <sz val="16"/>
            <color indexed="81"/>
            <rFont val="MS P ゴシック"/>
            <family val="3"/>
            <charset val="128"/>
          </rPr>
          <t>中学生のみの利用です。</t>
        </r>
        <r>
          <rPr>
            <b/>
            <sz val="9"/>
            <color indexed="81"/>
            <rFont val="MS P ゴシック"/>
            <family val="3"/>
            <charset val="128"/>
          </rPr>
          <t xml:space="preserve">
</t>
        </r>
      </text>
    </comment>
    <comment ref="M73" authorId="1" shapeId="0" xr:uid="{0B3493CD-46B6-4D5F-B1AA-B79E0E416CDB}">
      <text>
        <r>
          <rPr>
            <b/>
            <sz val="11"/>
            <color indexed="81"/>
            <rFont val="MS P ゴシック"/>
            <family val="3"/>
            <charset val="128"/>
          </rPr>
          <t>参加日時が不明の場合、事前申込期限を過ぎた場合などは、当日を選択してください。</t>
        </r>
      </text>
    </comment>
    <comment ref="N73" authorId="1" shapeId="0" xr:uid="{2B57BC8A-5339-4BFE-AF8C-E3CEDCD620AE}">
      <text>
        <r>
          <rPr>
            <b/>
            <sz val="11"/>
            <color indexed="81"/>
            <rFont val="MS P ゴシック"/>
            <family val="3"/>
            <charset val="128"/>
          </rPr>
          <t>参加日時が不明の場合、事前申込期限を過ぎた場合などは、当日を選択してください。</t>
        </r>
      </text>
    </comment>
    <comment ref="O73" authorId="1" shapeId="0" xr:uid="{77CE1452-6686-499C-88B1-035F64447A6E}">
      <text>
        <r>
          <rPr>
            <b/>
            <sz val="11"/>
            <color indexed="81"/>
            <rFont val="MS P ゴシック"/>
            <family val="3"/>
            <charset val="128"/>
          </rPr>
          <t>参加日時が不明の場合、事前申込期限を過ぎた場合などは、当日を選択してください。</t>
        </r>
      </text>
    </comment>
    <comment ref="F74" authorId="0" shapeId="0" xr:uid="{00000000-0006-0000-0200-000042000000}">
      <text>
        <r>
          <rPr>
            <b/>
            <sz val="14"/>
            <color indexed="81"/>
            <rFont val="ＭＳ Ｐゴシック"/>
            <family val="3"/>
            <charset val="128"/>
          </rPr>
          <t>生年は西暦４桁で入力してください。
例　1999◯
　　　　99✕</t>
        </r>
      </text>
    </comment>
    <comment ref="L74" authorId="1" shapeId="0" xr:uid="{51236846-1DDB-4A1B-944F-B8E183D2A0B8}">
      <text>
        <r>
          <rPr>
            <b/>
            <sz val="16"/>
            <color indexed="81"/>
            <rFont val="MS P ゴシック"/>
            <family val="3"/>
            <charset val="128"/>
          </rPr>
          <t>中学生のみの利用です。</t>
        </r>
        <r>
          <rPr>
            <b/>
            <sz val="9"/>
            <color indexed="81"/>
            <rFont val="MS P ゴシック"/>
            <family val="3"/>
            <charset val="128"/>
          </rPr>
          <t xml:space="preserve">
</t>
        </r>
      </text>
    </comment>
    <comment ref="M74" authorId="1" shapeId="0" xr:uid="{6E4959FE-1A69-4CF5-B2FA-C849DFFB8EEC}">
      <text>
        <r>
          <rPr>
            <b/>
            <sz val="11"/>
            <color indexed="81"/>
            <rFont val="MS P ゴシック"/>
            <family val="3"/>
            <charset val="128"/>
          </rPr>
          <t>参加日時が不明の場合、事前申込期限を過ぎた場合などは、当日を選択してください。</t>
        </r>
      </text>
    </comment>
    <comment ref="N74" authorId="1" shapeId="0" xr:uid="{822D92A2-D684-49B7-8334-8F31C95A7BD8}">
      <text>
        <r>
          <rPr>
            <b/>
            <sz val="11"/>
            <color indexed="81"/>
            <rFont val="MS P ゴシック"/>
            <family val="3"/>
            <charset val="128"/>
          </rPr>
          <t>参加日時が不明の場合、事前申込期限を過ぎた場合などは、当日を選択してください。</t>
        </r>
      </text>
    </comment>
    <comment ref="O74" authorId="1" shapeId="0" xr:uid="{F8AAF002-55E0-49B6-97AF-C05198DAD1B4}">
      <text>
        <r>
          <rPr>
            <b/>
            <sz val="11"/>
            <color indexed="81"/>
            <rFont val="MS P ゴシック"/>
            <family val="3"/>
            <charset val="128"/>
          </rPr>
          <t>参加日時が不明の場合、事前申込期限を過ぎた場合などは、当日を選択してください。</t>
        </r>
      </text>
    </comment>
    <comment ref="F75" authorId="0" shapeId="0" xr:uid="{00000000-0006-0000-0200-000043000000}">
      <text>
        <r>
          <rPr>
            <b/>
            <sz val="14"/>
            <color indexed="81"/>
            <rFont val="ＭＳ Ｐゴシック"/>
            <family val="3"/>
            <charset val="128"/>
          </rPr>
          <t>生年は西暦４桁で入力してください。
例　1999◯
　　　　99✕</t>
        </r>
      </text>
    </comment>
    <comment ref="L75" authorId="1" shapeId="0" xr:uid="{A0AE1716-4C51-4374-A821-EA9CAD5F1805}">
      <text>
        <r>
          <rPr>
            <b/>
            <sz val="16"/>
            <color indexed="81"/>
            <rFont val="MS P ゴシック"/>
            <family val="3"/>
            <charset val="128"/>
          </rPr>
          <t>中学生のみの利用です。</t>
        </r>
        <r>
          <rPr>
            <b/>
            <sz val="9"/>
            <color indexed="81"/>
            <rFont val="MS P ゴシック"/>
            <family val="3"/>
            <charset val="128"/>
          </rPr>
          <t xml:space="preserve">
</t>
        </r>
      </text>
    </comment>
    <comment ref="M75" authorId="1" shapeId="0" xr:uid="{D2F29ACC-9666-4938-A725-B29193B5CBAF}">
      <text>
        <r>
          <rPr>
            <b/>
            <sz val="11"/>
            <color indexed="81"/>
            <rFont val="MS P ゴシック"/>
            <family val="3"/>
            <charset val="128"/>
          </rPr>
          <t>参加日時が不明の場合、事前申込期限を過ぎた場合などは、当日を選択してください。</t>
        </r>
      </text>
    </comment>
    <comment ref="N75" authorId="1" shapeId="0" xr:uid="{030AFADF-C3FB-4893-969D-08FECD93E020}">
      <text>
        <r>
          <rPr>
            <b/>
            <sz val="11"/>
            <color indexed="81"/>
            <rFont val="MS P ゴシック"/>
            <family val="3"/>
            <charset val="128"/>
          </rPr>
          <t>参加日時が不明の場合、事前申込期限を過ぎた場合などは、当日を選択してください。</t>
        </r>
      </text>
    </comment>
    <comment ref="O75" authorId="1" shapeId="0" xr:uid="{BCED45EB-E847-4954-A02E-940E2B4B2132}">
      <text>
        <r>
          <rPr>
            <b/>
            <sz val="11"/>
            <color indexed="81"/>
            <rFont val="MS P ゴシック"/>
            <family val="3"/>
            <charset val="128"/>
          </rPr>
          <t>参加日時が不明の場合、事前申込期限を過ぎた場合などは、当日を選択してください。</t>
        </r>
      </text>
    </comment>
    <comment ref="F76" authorId="0" shapeId="0" xr:uid="{00000000-0006-0000-0200-000044000000}">
      <text>
        <r>
          <rPr>
            <b/>
            <sz val="14"/>
            <color indexed="81"/>
            <rFont val="ＭＳ Ｐゴシック"/>
            <family val="3"/>
            <charset val="128"/>
          </rPr>
          <t>生年は西暦４桁で入力してください。
例　1999◯
　　　　99✕</t>
        </r>
      </text>
    </comment>
    <comment ref="L76" authorId="1" shapeId="0" xr:uid="{A763AC00-771E-4997-BC89-1F594B5657B9}">
      <text>
        <r>
          <rPr>
            <b/>
            <sz val="16"/>
            <color indexed="81"/>
            <rFont val="MS P ゴシック"/>
            <family val="3"/>
            <charset val="128"/>
          </rPr>
          <t>中学生のみの利用です。</t>
        </r>
        <r>
          <rPr>
            <b/>
            <sz val="9"/>
            <color indexed="81"/>
            <rFont val="MS P ゴシック"/>
            <family val="3"/>
            <charset val="128"/>
          </rPr>
          <t xml:space="preserve">
</t>
        </r>
      </text>
    </comment>
    <comment ref="M76" authorId="1" shapeId="0" xr:uid="{26E750DA-7CC0-4895-8B1A-E5904B9A9901}">
      <text>
        <r>
          <rPr>
            <b/>
            <sz val="11"/>
            <color indexed="81"/>
            <rFont val="MS P ゴシック"/>
            <family val="3"/>
            <charset val="128"/>
          </rPr>
          <t>参加日時が不明の場合、事前申込期限を過ぎた場合などは、当日を選択してください。</t>
        </r>
      </text>
    </comment>
    <comment ref="N76" authorId="1" shapeId="0" xr:uid="{822DC8B8-5CDE-433D-98E4-7B58E6A94054}">
      <text>
        <r>
          <rPr>
            <b/>
            <sz val="11"/>
            <color indexed="81"/>
            <rFont val="MS P ゴシック"/>
            <family val="3"/>
            <charset val="128"/>
          </rPr>
          <t>参加日時が不明の場合、事前申込期限を過ぎた場合などは、当日を選択してください。</t>
        </r>
      </text>
    </comment>
    <comment ref="O76" authorId="1" shapeId="0" xr:uid="{35A7313C-D2E3-4508-832E-674E5CF0B1C3}">
      <text>
        <r>
          <rPr>
            <b/>
            <sz val="11"/>
            <color indexed="81"/>
            <rFont val="MS P ゴシック"/>
            <family val="3"/>
            <charset val="128"/>
          </rPr>
          <t>参加日時が不明の場合、事前申込期限を過ぎた場合などは、当日を選択してください。</t>
        </r>
      </text>
    </comment>
    <comment ref="F77" authorId="0" shapeId="0" xr:uid="{00000000-0006-0000-0200-000045000000}">
      <text>
        <r>
          <rPr>
            <b/>
            <sz val="14"/>
            <color indexed="81"/>
            <rFont val="ＭＳ Ｐゴシック"/>
            <family val="3"/>
            <charset val="128"/>
          </rPr>
          <t>生年は西暦４桁で入力してください。
例　1999◯
　　　　99✕</t>
        </r>
      </text>
    </comment>
    <comment ref="L77" authorId="1" shapeId="0" xr:uid="{1AE43C77-885A-458C-B4BB-1C0AA311FF53}">
      <text>
        <r>
          <rPr>
            <b/>
            <sz val="16"/>
            <color indexed="81"/>
            <rFont val="MS P ゴシック"/>
            <family val="3"/>
            <charset val="128"/>
          </rPr>
          <t>中学生のみの利用です。</t>
        </r>
        <r>
          <rPr>
            <b/>
            <sz val="9"/>
            <color indexed="81"/>
            <rFont val="MS P ゴシック"/>
            <family val="3"/>
            <charset val="128"/>
          </rPr>
          <t xml:space="preserve">
</t>
        </r>
      </text>
    </comment>
    <comment ref="M77" authorId="1" shapeId="0" xr:uid="{D69F5096-7CEC-49ED-A026-43DFBD73DC25}">
      <text>
        <r>
          <rPr>
            <b/>
            <sz val="11"/>
            <color indexed="81"/>
            <rFont val="MS P ゴシック"/>
            <family val="3"/>
            <charset val="128"/>
          </rPr>
          <t>参加日時が不明の場合、事前申込期限を過ぎた場合などは、当日を選択してください。</t>
        </r>
      </text>
    </comment>
    <comment ref="N77" authorId="1" shapeId="0" xr:uid="{D095B387-7DE7-4DA9-AE11-EC141BD39F62}">
      <text>
        <r>
          <rPr>
            <b/>
            <sz val="11"/>
            <color indexed="81"/>
            <rFont val="MS P ゴシック"/>
            <family val="3"/>
            <charset val="128"/>
          </rPr>
          <t>参加日時が不明の場合、事前申込期限を過ぎた場合などは、当日を選択してください。</t>
        </r>
      </text>
    </comment>
    <comment ref="O77" authorId="1" shapeId="0" xr:uid="{634D0E8E-D314-4A4C-8509-13E233C5F8EB}">
      <text>
        <r>
          <rPr>
            <b/>
            <sz val="11"/>
            <color indexed="81"/>
            <rFont val="MS P ゴシック"/>
            <family val="3"/>
            <charset val="128"/>
          </rPr>
          <t>参加日時が不明の場合、事前申込期限を過ぎた場合などは、当日を選択してください。</t>
        </r>
      </text>
    </comment>
    <comment ref="F78" authorId="0" shapeId="0" xr:uid="{00000000-0006-0000-0200-000046000000}">
      <text>
        <r>
          <rPr>
            <b/>
            <sz val="14"/>
            <color indexed="81"/>
            <rFont val="ＭＳ Ｐゴシック"/>
            <family val="3"/>
            <charset val="128"/>
          </rPr>
          <t>生年は西暦４桁で入力してください。
例　1999◯
　　　　99✕</t>
        </r>
      </text>
    </comment>
    <comment ref="L78" authorId="1" shapeId="0" xr:uid="{0D34547D-E6AA-4C59-8E26-2C779BC4BA1C}">
      <text>
        <r>
          <rPr>
            <b/>
            <sz val="16"/>
            <color indexed="81"/>
            <rFont val="MS P ゴシック"/>
            <family val="3"/>
            <charset val="128"/>
          </rPr>
          <t>中学生のみの利用です。</t>
        </r>
        <r>
          <rPr>
            <b/>
            <sz val="9"/>
            <color indexed="81"/>
            <rFont val="MS P ゴシック"/>
            <family val="3"/>
            <charset val="128"/>
          </rPr>
          <t xml:space="preserve">
</t>
        </r>
      </text>
    </comment>
    <comment ref="M78" authorId="1" shapeId="0" xr:uid="{CD8F988B-10FC-4503-9ECC-BE8C217D4760}">
      <text>
        <r>
          <rPr>
            <b/>
            <sz val="11"/>
            <color indexed="81"/>
            <rFont val="MS P ゴシック"/>
            <family val="3"/>
            <charset val="128"/>
          </rPr>
          <t>参加日時が不明の場合、事前申込期限を過ぎた場合などは、当日を選択してください。</t>
        </r>
      </text>
    </comment>
    <comment ref="N78" authorId="1" shapeId="0" xr:uid="{E63AD720-AC86-4EB9-AD98-C86726610D29}">
      <text>
        <r>
          <rPr>
            <b/>
            <sz val="11"/>
            <color indexed="81"/>
            <rFont val="MS P ゴシック"/>
            <family val="3"/>
            <charset val="128"/>
          </rPr>
          <t>参加日時が不明の場合、事前申込期限を過ぎた場合などは、当日を選択してください。</t>
        </r>
      </text>
    </comment>
    <comment ref="O78" authorId="1" shapeId="0" xr:uid="{88C4FD6C-181B-4540-B627-15D235B2AD0A}">
      <text>
        <r>
          <rPr>
            <b/>
            <sz val="11"/>
            <color indexed="81"/>
            <rFont val="MS P ゴシック"/>
            <family val="3"/>
            <charset val="128"/>
          </rPr>
          <t>参加日時が不明の場合、事前申込期限を過ぎた場合などは、当日を選択してください。</t>
        </r>
      </text>
    </comment>
    <comment ref="F79" authorId="0" shapeId="0" xr:uid="{00000000-0006-0000-0200-000047000000}">
      <text>
        <r>
          <rPr>
            <b/>
            <sz val="14"/>
            <color indexed="81"/>
            <rFont val="ＭＳ Ｐゴシック"/>
            <family val="3"/>
            <charset val="128"/>
          </rPr>
          <t>生年は西暦４桁で入力してください。
例　1999◯
　　　　99✕</t>
        </r>
      </text>
    </comment>
    <comment ref="L79" authorId="1" shapeId="0" xr:uid="{26E30035-E820-4F44-B13F-6A506D9B3065}">
      <text>
        <r>
          <rPr>
            <b/>
            <sz val="16"/>
            <color indexed="81"/>
            <rFont val="MS P ゴシック"/>
            <family val="3"/>
            <charset val="128"/>
          </rPr>
          <t>中学生のみの利用です。</t>
        </r>
        <r>
          <rPr>
            <b/>
            <sz val="9"/>
            <color indexed="81"/>
            <rFont val="MS P ゴシック"/>
            <family val="3"/>
            <charset val="128"/>
          </rPr>
          <t xml:space="preserve">
</t>
        </r>
      </text>
    </comment>
    <comment ref="M79" authorId="1" shapeId="0" xr:uid="{DA8B2C1D-40B1-4B9A-8A15-42425ECCD940}">
      <text>
        <r>
          <rPr>
            <b/>
            <sz val="11"/>
            <color indexed="81"/>
            <rFont val="MS P ゴシック"/>
            <family val="3"/>
            <charset val="128"/>
          </rPr>
          <t>参加日時が不明の場合、事前申込期限を過ぎた場合などは、当日を選択してください。</t>
        </r>
      </text>
    </comment>
    <comment ref="N79" authorId="1" shapeId="0" xr:uid="{6C5CCC4C-4E42-4812-96FB-12341B1DACF2}">
      <text>
        <r>
          <rPr>
            <b/>
            <sz val="11"/>
            <color indexed="81"/>
            <rFont val="MS P ゴシック"/>
            <family val="3"/>
            <charset val="128"/>
          </rPr>
          <t>参加日時が不明の場合、事前申込期限を過ぎた場合などは、当日を選択してください。</t>
        </r>
      </text>
    </comment>
    <comment ref="O79" authorId="1" shapeId="0" xr:uid="{4CC1BCB4-6A6C-4DCB-8619-CC2BA244234E}">
      <text>
        <r>
          <rPr>
            <b/>
            <sz val="11"/>
            <color indexed="81"/>
            <rFont val="MS P ゴシック"/>
            <family val="3"/>
            <charset val="128"/>
          </rPr>
          <t>参加日時が不明の場合、事前申込期限を過ぎた場合などは、当日を選択してください。</t>
        </r>
      </text>
    </comment>
    <comment ref="F80" authorId="0" shapeId="0" xr:uid="{00000000-0006-0000-0200-000048000000}">
      <text>
        <r>
          <rPr>
            <b/>
            <sz val="14"/>
            <color indexed="81"/>
            <rFont val="ＭＳ Ｐゴシック"/>
            <family val="3"/>
            <charset val="128"/>
          </rPr>
          <t>生年は西暦４桁で入力してください。
例　1999◯
　　　　99✕</t>
        </r>
      </text>
    </comment>
    <comment ref="L80" authorId="1" shapeId="0" xr:uid="{DEBF423F-23D3-4E45-88F7-6DA8C024C1E4}">
      <text>
        <r>
          <rPr>
            <b/>
            <sz val="16"/>
            <color indexed="81"/>
            <rFont val="MS P ゴシック"/>
            <family val="3"/>
            <charset val="128"/>
          </rPr>
          <t>中学生のみの利用です。</t>
        </r>
        <r>
          <rPr>
            <b/>
            <sz val="9"/>
            <color indexed="81"/>
            <rFont val="MS P ゴシック"/>
            <family val="3"/>
            <charset val="128"/>
          </rPr>
          <t xml:space="preserve">
</t>
        </r>
      </text>
    </comment>
    <comment ref="M80" authorId="1" shapeId="0" xr:uid="{721798D7-45E9-40A7-A001-6B137C0820D3}">
      <text>
        <r>
          <rPr>
            <b/>
            <sz val="11"/>
            <color indexed="81"/>
            <rFont val="MS P ゴシック"/>
            <family val="3"/>
            <charset val="128"/>
          </rPr>
          <t>参加日時が不明の場合、事前申込期限を過ぎた場合などは、当日を選択してください。</t>
        </r>
      </text>
    </comment>
    <comment ref="N80" authorId="1" shapeId="0" xr:uid="{C22E16D7-45AB-4D7A-A60C-DC05C140B0CA}">
      <text>
        <r>
          <rPr>
            <b/>
            <sz val="11"/>
            <color indexed="81"/>
            <rFont val="MS P ゴシック"/>
            <family val="3"/>
            <charset val="128"/>
          </rPr>
          <t>参加日時が不明の場合、事前申込期限を過ぎた場合などは、当日を選択してください。</t>
        </r>
      </text>
    </comment>
    <comment ref="O80" authorId="1" shapeId="0" xr:uid="{01A8FD1A-E641-418C-A9BE-9B18B011AE81}">
      <text>
        <r>
          <rPr>
            <b/>
            <sz val="11"/>
            <color indexed="81"/>
            <rFont val="MS P ゴシック"/>
            <family val="3"/>
            <charset val="128"/>
          </rPr>
          <t>参加日時が不明の場合、事前申込期限を過ぎた場合などは、当日を選択してください。</t>
        </r>
      </text>
    </comment>
    <comment ref="F81" authorId="0" shapeId="0" xr:uid="{00000000-0006-0000-0200-000049000000}">
      <text>
        <r>
          <rPr>
            <b/>
            <sz val="14"/>
            <color indexed="81"/>
            <rFont val="ＭＳ Ｐゴシック"/>
            <family val="3"/>
            <charset val="128"/>
          </rPr>
          <t>生年は西暦４桁で入力してください。
例　1999◯
　　　　99✕</t>
        </r>
      </text>
    </comment>
    <comment ref="L81" authorId="1" shapeId="0" xr:uid="{0C4701A4-9328-4372-91DB-6A4552ED83D3}">
      <text>
        <r>
          <rPr>
            <b/>
            <sz val="16"/>
            <color indexed="81"/>
            <rFont val="MS P ゴシック"/>
            <family val="3"/>
            <charset val="128"/>
          </rPr>
          <t>中学生のみの利用です。</t>
        </r>
        <r>
          <rPr>
            <b/>
            <sz val="9"/>
            <color indexed="81"/>
            <rFont val="MS P ゴシック"/>
            <family val="3"/>
            <charset val="128"/>
          </rPr>
          <t xml:space="preserve">
</t>
        </r>
      </text>
    </comment>
    <comment ref="M81" authorId="1" shapeId="0" xr:uid="{9A5213CD-7865-409D-950A-07569C3FEB71}">
      <text>
        <r>
          <rPr>
            <b/>
            <sz val="11"/>
            <color indexed="81"/>
            <rFont val="MS P ゴシック"/>
            <family val="3"/>
            <charset val="128"/>
          </rPr>
          <t>参加日時が不明の場合、事前申込期限を過ぎた場合などは、当日を選択してください。</t>
        </r>
      </text>
    </comment>
    <comment ref="N81" authorId="1" shapeId="0" xr:uid="{95AFC87C-99D6-4CF8-A789-EFFFF1C27A38}">
      <text>
        <r>
          <rPr>
            <b/>
            <sz val="11"/>
            <color indexed="81"/>
            <rFont val="MS P ゴシック"/>
            <family val="3"/>
            <charset val="128"/>
          </rPr>
          <t>参加日時が不明の場合、事前申込期限を過ぎた場合などは、当日を選択してください。</t>
        </r>
      </text>
    </comment>
    <comment ref="O81" authorId="1" shapeId="0" xr:uid="{42B32E60-53F8-4E5F-9922-ADF92927EC77}">
      <text>
        <r>
          <rPr>
            <b/>
            <sz val="11"/>
            <color indexed="81"/>
            <rFont val="MS P ゴシック"/>
            <family val="3"/>
            <charset val="128"/>
          </rPr>
          <t>参加日時が不明の場合、事前申込期限を過ぎた場合などは、当日を選択してください。</t>
        </r>
      </text>
    </comment>
    <comment ref="F82" authorId="0" shapeId="0" xr:uid="{00000000-0006-0000-0200-00004A000000}">
      <text>
        <r>
          <rPr>
            <b/>
            <sz val="14"/>
            <color indexed="81"/>
            <rFont val="ＭＳ Ｐゴシック"/>
            <family val="3"/>
            <charset val="128"/>
          </rPr>
          <t>生年は西暦４桁で入力してください。
例　1999◯
　　　　99✕</t>
        </r>
      </text>
    </comment>
    <comment ref="L82" authorId="1" shapeId="0" xr:uid="{BE865787-CF48-418A-951F-456E7B9CA2E0}">
      <text>
        <r>
          <rPr>
            <b/>
            <sz val="16"/>
            <color indexed="81"/>
            <rFont val="MS P ゴシック"/>
            <family val="3"/>
            <charset val="128"/>
          </rPr>
          <t>中学生のみの利用です。</t>
        </r>
        <r>
          <rPr>
            <b/>
            <sz val="9"/>
            <color indexed="81"/>
            <rFont val="MS P ゴシック"/>
            <family val="3"/>
            <charset val="128"/>
          </rPr>
          <t xml:space="preserve">
</t>
        </r>
      </text>
    </comment>
    <comment ref="M82" authorId="1" shapeId="0" xr:uid="{CA51CD4E-7467-490A-A4C1-AA3CBD3FD1AC}">
      <text>
        <r>
          <rPr>
            <b/>
            <sz val="11"/>
            <color indexed="81"/>
            <rFont val="MS P ゴシック"/>
            <family val="3"/>
            <charset val="128"/>
          </rPr>
          <t>参加日時が不明の場合、事前申込期限を過ぎた場合などは、当日を選択してください。</t>
        </r>
      </text>
    </comment>
    <comment ref="N82" authorId="1" shapeId="0" xr:uid="{8193ED8B-7FD7-4BDD-9738-8763EA9E51E1}">
      <text>
        <r>
          <rPr>
            <b/>
            <sz val="11"/>
            <color indexed="81"/>
            <rFont val="MS P ゴシック"/>
            <family val="3"/>
            <charset val="128"/>
          </rPr>
          <t>参加日時が不明の場合、事前申込期限を過ぎた場合などは、当日を選択してください。</t>
        </r>
      </text>
    </comment>
    <comment ref="O82" authorId="1" shapeId="0" xr:uid="{81E3BF46-611A-475D-A281-159F96AF7680}">
      <text>
        <r>
          <rPr>
            <b/>
            <sz val="11"/>
            <color indexed="81"/>
            <rFont val="MS P ゴシック"/>
            <family val="3"/>
            <charset val="128"/>
          </rPr>
          <t>参加日時が不明の場合、事前申込期限を過ぎた場合などは、当日を選択してください。</t>
        </r>
      </text>
    </comment>
    <comment ref="F83" authorId="0" shapeId="0" xr:uid="{00000000-0006-0000-0200-00004B000000}">
      <text>
        <r>
          <rPr>
            <b/>
            <sz val="14"/>
            <color indexed="81"/>
            <rFont val="ＭＳ Ｐゴシック"/>
            <family val="3"/>
            <charset val="128"/>
          </rPr>
          <t>生年は西暦４桁で入力してください。
例　1999◯
　　　　99✕</t>
        </r>
      </text>
    </comment>
    <comment ref="L83" authorId="1" shapeId="0" xr:uid="{B17859D6-7C86-4BFC-B41D-542E697ED793}">
      <text>
        <r>
          <rPr>
            <b/>
            <sz val="16"/>
            <color indexed="81"/>
            <rFont val="MS P ゴシック"/>
            <family val="3"/>
            <charset val="128"/>
          </rPr>
          <t>中学生のみの利用です。</t>
        </r>
        <r>
          <rPr>
            <b/>
            <sz val="9"/>
            <color indexed="81"/>
            <rFont val="MS P ゴシック"/>
            <family val="3"/>
            <charset val="128"/>
          </rPr>
          <t xml:space="preserve">
</t>
        </r>
      </text>
    </comment>
    <comment ref="M83" authorId="1" shapeId="0" xr:uid="{EB6B29DF-C440-4663-A9E2-74791F398045}">
      <text>
        <r>
          <rPr>
            <b/>
            <sz val="11"/>
            <color indexed="81"/>
            <rFont val="MS P ゴシック"/>
            <family val="3"/>
            <charset val="128"/>
          </rPr>
          <t>参加日時が不明の場合、事前申込期限を過ぎた場合などは、当日を選択してください。</t>
        </r>
      </text>
    </comment>
    <comment ref="N83" authorId="1" shapeId="0" xr:uid="{A9F088DD-9295-46A0-AB7F-8A4487FD87BA}">
      <text>
        <r>
          <rPr>
            <b/>
            <sz val="11"/>
            <color indexed="81"/>
            <rFont val="MS P ゴシック"/>
            <family val="3"/>
            <charset val="128"/>
          </rPr>
          <t>参加日時が不明の場合、事前申込期限を過ぎた場合などは、当日を選択してください。</t>
        </r>
      </text>
    </comment>
    <comment ref="O83" authorId="1" shapeId="0" xr:uid="{439FDCDA-B8B9-43E7-8F18-9C55F1B52FED}">
      <text>
        <r>
          <rPr>
            <b/>
            <sz val="11"/>
            <color indexed="81"/>
            <rFont val="MS P ゴシック"/>
            <family val="3"/>
            <charset val="128"/>
          </rPr>
          <t>参加日時が不明の場合、事前申込期限を過ぎた場合などは、当日を選択してください。</t>
        </r>
      </text>
    </comment>
    <comment ref="F84" authorId="0" shapeId="0" xr:uid="{00000000-0006-0000-0200-00004C000000}">
      <text>
        <r>
          <rPr>
            <b/>
            <sz val="14"/>
            <color indexed="81"/>
            <rFont val="ＭＳ Ｐゴシック"/>
            <family val="3"/>
            <charset val="128"/>
          </rPr>
          <t>生年は西暦４桁で入力してください。
例　1999◯
　　　　99✕</t>
        </r>
      </text>
    </comment>
    <comment ref="L84" authorId="1" shapeId="0" xr:uid="{823AD7D6-ECD3-4A1A-BCD1-899A951C6300}">
      <text>
        <r>
          <rPr>
            <b/>
            <sz val="16"/>
            <color indexed="81"/>
            <rFont val="MS P ゴシック"/>
            <family val="3"/>
            <charset val="128"/>
          </rPr>
          <t>中学生のみの利用です。</t>
        </r>
        <r>
          <rPr>
            <b/>
            <sz val="9"/>
            <color indexed="81"/>
            <rFont val="MS P ゴシック"/>
            <family val="3"/>
            <charset val="128"/>
          </rPr>
          <t xml:space="preserve">
</t>
        </r>
      </text>
    </comment>
    <comment ref="M84" authorId="1" shapeId="0" xr:uid="{3B09FDC7-BF71-471E-8710-0D2BFB972178}">
      <text>
        <r>
          <rPr>
            <b/>
            <sz val="11"/>
            <color indexed="81"/>
            <rFont val="MS P ゴシック"/>
            <family val="3"/>
            <charset val="128"/>
          </rPr>
          <t>参加日時が不明の場合、事前申込期限を過ぎた場合などは、当日を選択してください。</t>
        </r>
      </text>
    </comment>
    <comment ref="N84" authorId="1" shapeId="0" xr:uid="{9EC15410-5C4B-4B30-9A9A-8B691B647334}">
      <text>
        <r>
          <rPr>
            <b/>
            <sz val="11"/>
            <color indexed="81"/>
            <rFont val="MS P ゴシック"/>
            <family val="3"/>
            <charset val="128"/>
          </rPr>
          <t>参加日時が不明の場合、事前申込期限を過ぎた場合などは、当日を選択してください。</t>
        </r>
      </text>
    </comment>
    <comment ref="O84" authorId="1" shapeId="0" xr:uid="{D9D391A1-60EF-47E4-B720-8D3218E57A64}">
      <text>
        <r>
          <rPr>
            <b/>
            <sz val="11"/>
            <color indexed="81"/>
            <rFont val="MS P ゴシック"/>
            <family val="3"/>
            <charset val="128"/>
          </rPr>
          <t>参加日時が不明の場合、事前申込期限を過ぎた場合などは、当日を選択してください。</t>
        </r>
      </text>
    </comment>
    <comment ref="F85" authorId="0" shapeId="0" xr:uid="{00000000-0006-0000-0200-00004D000000}">
      <text>
        <r>
          <rPr>
            <b/>
            <sz val="14"/>
            <color indexed="81"/>
            <rFont val="ＭＳ Ｐゴシック"/>
            <family val="3"/>
            <charset val="128"/>
          </rPr>
          <t>生年は西暦４桁で入力してください。
例　1999◯
　　　　99✕</t>
        </r>
      </text>
    </comment>
    <comment ref="L85" authorId="1" shapeId="0" xr:uid="{4AB677BE-95D5-4FD4-91B3-FA9990FFF5D5}">
      <text>
        <r>
          <rPr>
            <b/>
            <sz val="16"/>
            <color indexed="81"/>
            <rFont val="MS P ゴシック"/>
            <family val="3"/>
            <charset val="128"/>
          </rPr>
          <t>中学生のみの利用です。</t>
        </r>
        <r>
          <rPr>
            <b/>
            <sz val="9"/>
            <color indexed="81"/>
            <rFont val="MS P ゴシック"/>
            <family val="3"/>
            <charset val="128"/>
          </rPr>
          <t xml:space="preserve">
</t>
        </r>
      </text>
    </comment>
    <comment ref="M85" authorId="1" shapeId="0" xr:uid="{214F8D0B-875B-4A48-84FF-8AF10E2FA657}">
      <text>
        <r>
          <rPr>
            <b/>
            <sz val="11"/>
            <color indexed="81"/>
            <rFont val="MS P ゴシック"/>
            <family val="3"/>
            <charset val="128"/>
          </rPr>
          <t>参加日時が不明の場合、事前申込期限を過ぎた場合などは、当日を選択してください。</t>
        </r>
      </text>
    </comment>
    <comment ref="N85" authorId="1" shapeId="0" xr:uid="{C46783E0-EE54-4FB6-A5B3-2A234E6F8DED}">
      <text>
        <r>
          <rPr>
            <b/>
            <sz val="11"/>
            <color indexed="81"/>
            <rFont val="MS P ゴシック"/>
            <family val="3"/>
            <charset val="128"/>
          </rPr>
          <t>参加日時が不明の場合、事前申込期限を過ぎた場合などは、当日を選択してください。</t>
        </r>
      </text>
    </comment>
    <comment ref="O85" authorId="1" shapeId="0" xr:uid="{F7FFF7BB-AF85-4B71-912C-7477122BA32D}">
      <text>
        <r>
          <rPr>
            <b/>
            <sz val="11"/>
            <color indexed="81"/>
            <rFont val="MS P ゴシック"/>
            <family val="3"/>
            <charset val="128"/>
          </rPr>
          <t>参加日時が不明の場合、事前申込期限を過ぎた場合などは、当日を選択してください。</t>
        </r>
      </text>
    </comment>
    <comment ref="F86" authorId="0" shapeId="0" xr:uid="{00000000-0006-0000-0200-00004E000000}">
      <text>
        <r>
          <rPr>
            <b/>
            <sz val="14"/>
            <color indexed="81"/>
            <rFont val="ＭＳ Ｐゴシック"/>
            <family val="3"/>
            <charset val="128"/>
          </rPr>
          <t>生年は西暦４桁で入力してください。
例　1999◯
　　　　99✕</t>
        </r>
      </text>
    </comment>
    <comment ref="L86" authorId="1" shapeId="0" xr:uid="{196F0D49-6E28-4746-810F-7068CDE96227}">
      <text>
        <r>
          <rPr>
            <b/>
            <sz val="16"/>
            <color indexed="81"/>
            <rFont val="MS P ゴシック"/>
            <family val="3"/>
            <charset val="128"/>
          </rPr>
          <t>中学生のみの利用です。</t>
        </r>
        <r>
          <rPr>
            <b/>
            <sz val="9"/>
            <color indexed="81"/>
            <rFont val="MS P ゴシック"/>
            <family val="3"/>
            <charset val="128"/>
          </rPr>
          <t xml:space="preserve">
</t>
        </r>
      </text>
    </comment>
    <comment ref="M86" authorId="1" shapeId="0" xr:uid="{22E8CCF9-1420-4EB5-9665-D31F901B085B}">
      <text>
        <r>
          <rPr>
            <b/>
            <sz val="11"/>
            <color indexed="81"/>
            <rFont val="MS P ゴシック"/>
            <family val="3"/>
            <charset val="128"/>
          </rPr>
          <t>参加日時が不明の場合、事前申込期限を過ぎた場合などは、当日を選択してください。</t>
        </r>
      </text>
    </comment>
    <comment ref="N86" authorId="1" shapeId="0" xr:uid="{ED7F5505-2C75-48AF-8356-EB919097FE21}">
      <text>
        <r>
          <rPr>
            <b/>
            <sz val="11"/>
            <color indexed="81"/>
            <rFont val="MS P ゴシック"/>
            <family val="3"/>
            <charset val="128"/>
          </rPr>
          <t>参加日時が不明の場合、事前申込期限を過ぎた場合などは、当日を選択してください。</t>
        </r>
      </text>
    </comment>
    <comment ref="O86" authorId="1" shapeId="0" xr:uid="{3DBD650B-36DA-49BB-89F4-716CD4849879}">
      <text>
        <r>
          <rPr>
            <b/>
            <sz val="11"/>
            <color indexed="81"/>
            <rFont val="MS P ゴシック"/>
            <family val="3"/>
            <charset val="128"/>
          </rPr>
          <t>参加日時が不明の場合、事前申込期限を過ぎた場合などは、当日を選択してください。</t>
        </r>
      </text>
    </comment>
    <comment ref="F87" authorId="0" shapeId="0" xr:uid="{00000000-0006-0000-0200-00004F000000}">
      <text>
        <r>
          <rPr>
            <b/>
            <sz val="14"/>
            <color indexed="81"/>
            <rFont val="ＭＳ Ｐゴシック"/>
            <family val="3"/>
            <charset val="128"/>
          </rPr>
          <t>生年は西暦４桁で入力してください。
例　1999◯
　　　　99✕</t>
        </r>
      </text>
    </comment>
    <comment ref="L87" authorId="1" shapeId="0" xr:uid="{10139438-6311-43F3-BBC8-92AD54A347E0}">
      <text>
        <r>
          <rPr>
            <b/>
            <sz val="16"/>
            <color indexed="81"/>
            <rFont val="MS P ゴシック"/>
            <family val="3"/>
            <charset val="128"/>
          </rPr>
          <t>中学生のみの利用です。</t>
        </r>
        <r>
          <rPr>
            <b/>
            <sz val="9"/>
            <color indexed="81"/>
            <rFont val="MS P ゴシック"/>
            <family val="3"/>
            <charset val="128"/>
          </rPr>
          <t xml:space="preserve">
</t>
        </r>
      </text>
    </comment>
    <comment ref="M87" authorId="1" shapeId="0" xr:uid="{9FAB09D8-CCA4-43E2-8E69-3875172A1615}">
      <text>
        <r>
          <rPr>
            <b/>
            <sz val="11"/>
            <color indexed="81"/>
            <rFont val="MS P ゴシック"/>
            <family val="3"/>
            <charset val="128"/>
          </rPr>
          <t>参加日時が不明の場合、事前申込期限を過ぎた場合などは、当日を選択してください。</t>
        </r>
      </text>
    </comment>
    <comment ref="N87" authorId="1" shapeId="0" xr:uid="{EB2BC638-FF9E-4FC0-823A-846DDC256FE2}">
      <text>
        <r>
          <rPr>
            <b/>
            <sz val="11"/>
            <color indexed="81"/>
            <rFont val="MS P ゴシック"/>
            <family val="3"/>
            <charset val="128"/>
          </rPr>
          <t>参加日時が不明の場合、事前申込期限を過ぎた場合などは、当日を選択してください。</t>
        </r>
      </text>
    </comment>
    <comment ref="O87" authorId="1" shapeId="0" xr:uid="{F26C7A03-8673-4302-B308-6F271C4EF5CA}">
      <text>
        <r>
          <rPr>
            <b/>
            <sz val="11"/>
            <color indexed="81"/>
            <rFont val="MS P ゴシック"/>
            <family val="3"/>
            <charset val="128"/>
          </rPr>
          <t>参加日時が不明の場合、事前申込期限を過ぎた場合などは、当日を選択してください。</t>
        </r>
      </text>
    </comment>
    <comment ref="F88" authorId="0" shapeId="0" xr:uid="{00000000-0006-0000-0200-000050000000}">
      <text>
        <r>
          <rPr>
            <b/>
            <sz val="14"/>
            <color indexed="81"/>
            <rFont val="ＭＳ Ｐゴシック"/>
            <family val="3"/>
            <charset val="128"/>
          </rPr>
          <t>生年は西暦４桁で入力してください。
例　1999◯
　　　　99✕</t>
        </r>
      </text>
    </comment>
    <comment ref="L88" authorId="1" shapeId="0" xr:uid="{024E31A5-AE1E-427E-8675-5DC7F2A3F398}">
      <text>
        <r>
          <rPr>
            <b/>
            <sz val="16"/>
            <color indexed="81"/>
            <rFont val="MS P ゴシック"/>
            <family val="3"/>
            <charset val="128"/>
          </rPr>
          <t>中学生のみの利用です。</t>
        </r>
        <r>
          <rPr>
            <b/>
            <sz val="9"/>
            <color indexed="81"/>
            <rFont val="MS P ゴシック"/>
            <family val="3"/>
            <charset val="128"/>
          </rPr>
          <t xml:space="preserve">
</t>
        </r>
      </text>
    </comment>
    <comment ref="M88" authorId="1" shapeId="0" xr:uid="{6B2DCC93-0347-4546-8E32-FB548DE57CAC}">
      <text>
        <r>
          <rPr>
            <b/>
            <sz val="11"/>
            <color indexed="81"/>
            <rFont val="MS P ゴシック"/>
            <family val="3"/>
            <charset val="128"/>
          </rPr>
          <t>参加日時が不明の場合、事前申込期限を過ぎた場合などは、当日を選択してください。</t>
        </r>
      </text>
    </comment>
    <comment ref="N88" authorId="1" shapeId="0" xr:uid="{464B84D8-195B-4141-BB1E-2DF47BF6FB9C}">
      <text>
        <r>
          <rPr>
            <b/>
            <sz val="11"/>
            <color indexed="81"/>
            <rFont val="MS P ゴシック"/>
            <family val="3"/>
            <charset val="128"/>
          </rPr>
          <t>参加日時が不明の場合、事前申込期限を過ぎた場合などは、当日を選択してください。</t>
        </r>
      </text>
    </comment>
    <comment ref="O88" authorId="1" shapeId="0" xr:uid="{18DAB3CF-9807-4226-8943-E7737B2F65AA}">
      <text>
        <r>
          <rPr>
            <b/>
            <sz val="11"/>
            <color indexed="81"/>
            <rFont val="MS P ゴシック"/>
            <family val="3"/>
            <charset val="128"/>
          </rPr>
          <t>参加日時が不明の場合、事前申込期限を過ぎた場合などは、当日を選択してください。</t>
        </r>
      </text>
    </comment>
    <comment ref="F89" authorId="0" shapeId="0" xr:uid="{00000000-0006-0000-0200-000051000000}">
      <text>
        <r>
          <rPr>
            <b/>
            <sz val="14"/>
            <color indexed="81"/>
            <rFont val="ＭＳ Ｐゴシック"/>
            <family val="3"/>
            <charset val="128"/>
          </rPr>
          <t>生年は西暦４桁で入力してください。
例　1999◯
　　　　99✕</t>
        </r>
      </text>
    </comment>
    <comment ref="L89" authorId="1" shapeId="0" xr:uid="{93287E6A-E817-48CE-B231-6ABFE02BC369}">
      <text>
        <r>
          <rPr>
            <b/>
            <sz val="16"/>
            <color indexed="81"/>
            <rFont val="MS P ゴシック"/>
            <family val="3"/>
            <charset val="128"/>
          </rPr>
          <t>中学生のみの利用です。</t>
        </r>
        <r>
          <rPr>
            <b/>
            <sz val="9"/>
            <color indexed="81"/>
            <rFont val="MS P ゴシック"/>
            <family val="3"/>
            <charset val="128"/>
          </rPr>
          <t xml:space="preserve">
</t>
        </r>
      </text>
    </comment>
    <comment ref="M89" authorId="1" shapeId="0" xr:uid="{4BDB9E19-F2E0-428D-B608-4D4BC6985126}">
      <text>
        <r>
          <rPr>
            <b/>
            <sz val="11"/>
            <color indexed="81"/>
            <rFont val="MS P ゴシック"/>
            <family val="3"/>
            <charset val="128"/>
          </rPr>
          <t>参加日時が不明の場合、事前申込期限を過ぎた場合などは、当日を選択してください。</t>
        </r>
      </text>
    </comment>
    <comment ref="N89" authorId="1" shapeId="0" xr:uid="{723A98AB-6DA1-4F03-843A-C153FCD077B3}">
      <text>
        <r>
          <rPr>
            <b/>
            <sz val="11"/>
            <color indexed="81"/>
            <rFont val="MS P ゴシック"/>
            <family val="3"/>
            <charset val="128"/>
          </rPr>
          <t>参加日時が不明の場合、事前申込期限を過ぎた場合などは、当日を選択してください。</t>
        </r>
      </text>
    </comment>
    <comment ref="O89" authorId="1" shapeId="0" xr:uid="{80AC4280-B71A-4951-9CE4-5156798577A8}">
      <text>
        <r>
          <rPr>
            <b/>
            <sz val="11"/>
            <color indexed="81"/>
            <rFont val="MS P ゴシック"/>
            <family val="3"/>
            <charset val="128"/>
          </rPr>
          <t>参加日時が不明の場合、事前申込期限を過ぎた場合などは、当日を選択してください。</t>
        </r>
      </text>
    </comment>
    <comment ref="F90" authorId="0" shapeId="0" xr:uid="{00000000-0006-0000-0200-000052000000}">
      <text>
        <r>
          <rPr>
            <b/>
            <sz val="14"/>
            <color indexed="81"/>
            <rFont val="ＭＳ Ｐゴシック"/>
            <family val="3"/>
            <charset val="128"/>
          </rPr>
          <t>生年は西暦４桁で入力してください。
例　1999◯
　　　　99✕</t>
        </r>
      </text>
    </comment>
    <comment ref="L90" authorId="1" shapeId="0" xr:uid="{9C100659-D778-462D-83E4-EC044DE9541F}">
      <text>
        <r>
          <rPr>
            <b/>
            <sz val="16"/>
            <color indexed="81"/>
            <rFont val="MS P ゴシック"/>
            <family val="3"/>
            <charset val="128"/>
          </rPr>
          <t>中学生のみの利用です。</t>
        </r>
        <r>
          <rPr>
            <b/>
            <sz val="9"/>
            <color indexed="81"/>
            <rFont val="MS P ゴシック"/>
            <family val="3"/>
            <charset val="128"/>
          </rPr>
          <t xml:space="preserve">
</t>
        </r>
      </text>
    </comment>
    <comment ref="M90" authorId="1" shapeId="0" xr:uid="{A2303520-C5A1-4B16-9CE9-7B4AF1BCA629}">
      <text>
        <r>
          <rPr>
            <b/>
            <sz val="11"/>
            <color indexed="81"/>
            <rFont val="MS P ゴシック"/>
            <family val="3"/>
            <charset val="128"/>
          </rPr>
          <t>参加日時が不明の場合、事前申込期限を過ぎた場合などは、当日を選択してください。</t>
        </r>
      </text>
    </comment>
    <comment ref="N90" authorId="1" shapeId="0" xr:uid="{856E6AF6-4601-4932-BCE8-341170629C87}">
      <text>
        <r>
          <rPr>
            <b/>
            <sz val="11"/>
            <color indexed="81"/>
            <rFont val="MS P ゴシック"/>
            <family val="3"/>
            <charset val="128"/>
          </rPr>
          <t>参加日時が不明の場合、事前申込期限を過ぎた場合などは、当日を選択してください。</t>
        </r>
      </text>
    </comment>
    <comment ref="O90" authorId="1" shapeId="0" xr:uid="{3B27B567-7270-42FE-A5B9-6483E10F5525}">
      <text>
        <r>
          <rPr>
            <b/>
            <sz val="11"/>
            <color indexed="81"/>
            <rFont val="MS P ゴシック"/>
            <family val="3"/>
            <charset val="128"/>
          </rPr>
          <t>参加日時が不明の場合、事前申込期限を過ぎた場合などは、当日を選択してください。</t>
        </r>
      </text>
    </comment>
    <comment ref="F91" authorId="0" shapeId="0" xr:uid="{00000000-0006-0000-0200-000053000000}">
      <text>
        <r>
          <rPr>
            <b/>
            <sz val="14"/>
            <color indexed="81"/>
            <rFont val="ＭＳ Ｐゴシック"/>
            <family val="3"/>
            <charset val="128"/>
          </rPr>
          <t>生年は西暦４桁で入力してください。
例　1999◯
　　　　99✕</t>
        </r>
      </text>
    </comment>
    <comment ref="L91" authorId="1" shapeId="0" xr:uid="{0B49403B-60EE-4AE7-89ED-57E502D8427E}">
      <text>
        <r>
          <rPr>
            <b/>
            <sz val="16"/>
            <color indexed="81"/>
            <rFont val="MS P ゴシック"/>
            <family val="3"/>
            <charset val="128"/>
          </rPr>
          <t>中学生のみの利用です。</t>
        </r>
        <r>
          <rPr>
            <b/>
            <sz val="9"/>
            <color indexed="81"/>
            <rFont val="MS P ゴシック"/>
            <family val="3"/>
            <charset val="128"/>
          </rPr>
          <t xml:space="preserve">
</t>
        </r>
      </text>
    </comment>
    <comment ref="M91" authorId="1" shapeId="0" xr:uid="{E1546A55-C255-4D05-97C1-A0FACFECE906}">
      <text>
        <r>
          <rPr>
            <b/>
            <sz val="11"/>
            <color indexed="81"/>
            <rFont val="MS P ゴシック"/>
            <family val="3"/>
            <charset val="128"/>
          </rPr>
          <t>参加日時が不明の場合、事前申込期限を過ぎた場合などは、当日を選択してください。</t>
        </r>
      </text>
    </comment>
    <comment ref="N91" authorId="1" shapeId="0" xr:uid="{EB0B6FAA-412C-4196-8AF0-BEF6CAA56441}">
      <text>
        <r>
          <rPr>
            <b/>
            <sz val="11"/>
            <color indexed="81"/>
            <rFont val="MS P ゴシック"/>
            <family val="3"/>
            <charset val="128"/>
          </rPr>
          <t>参加日時が不明の場合、事前申込期限を過ぎた場合などは、当日を選択してください。</t>
        </r>
      </text>
    </comment>
    <comment ref="O91" authorId="1" shapeId="0" xr:uid="{BBA4FFAE-B636-4C8A-8D14-6245C2506564}">
      <text>
        <r>
          <rPr>
            <b/>
            <sz val="11"/>
            <color indexed="81"/>
            <rFont val="MS P ゴシック"/>
            <family val="3"/>
            <charset val="128"/>
          </rPr>
          <t>参加日時が不明の場合、事前申込期限を過ぎた場合などは、当日を選択してください。</t>
        </r>
      </text>
    </comment>
    <comment ref="F92" authorId="0" shapeId="0" xr:uid="{00000000-0006-0000-0200-000054000000}">
      <text>
        <r>
          <rPr>
            <b/>
            <sz val="14"/>
            <color indexed="81"/>
            <rFont val="ＭＳ Ｐゴシック"/>
            <family val="3"/>
            <charset val="128"/>
          </rPr>
          <t>生年は西暦４桁で入力してください。
例　1999◯
　　　　99✕</t>
        </r>
      </text>
    </comment>
    <comment ref="L92" authorId="1" shapeId="0" xr:uid="{9F11D2F0-05B7-44A8-84DF-FCDCB9145C4C}">
      <text>
        <r>
          <rPr>
            <b/>
            <sz val="16"/>
            <color indexed="81"/>
            <rFont val="MS P ゴシック"/>
            <family val="3"/>
            <charset val="128"/>
          </rPr>
          <t>中学生のみの利用です。</t>
        </r>
        <r>
          <rPr>
            <b/>
            <sz val="9"/>
            <color indexed="81"/>
            <rFont val="MS P ゴシック"/>
            <family val="3"/>
            <charset val="128"/>
          </rPr>
          <t xml:space="preserve">
</t>
        </r>
      </text>
    </comment>
    <comment ref="M92" authorId="1" shapeId="0" xr:uid="{8A1129B2-DA64-4B8B-9069-5E0F9F89BAF3}">
      <text>
        <r>
          <rPr>
            <b/>
            <sz val="11"/>
            <color indexed="81"/>
            <rFont val="MS P ゴシック"/>
            <family val="3"/>
            <charset val="128"/>
          </rPr>
          <t>参加日時が不明の場合、事前申込期限を過ぎた場合などは、当日を選択してください。</t>
        </r>
      </text>
    </comment>
    <comment ref="N92" authorId="1" shapeId="0" xr:uid="{39A0A50C-E8B0-424A-96CB-A019BC2765DA}">
      <text>
        <r>
          <rPr>
            <b/>
            <sz val="11"/>
            <color indexed="81"/>
            <rFont val="MS P ゴシック"/>
            <family val="3"/>
            <charset val="128"/>
          </rPr>
          <t>参加日時が不明の場合、事前申込期限を過ぎた場合などは、当日を選択してください。</t>
        </r>
      </text>
    </comment>
    <comment ref="O92" authorId="1" shapeId="0" xr:uid="{288CE557-1C6F-4AEB-956F-AD20C8D8053F}">
      <text>
        <r>
          <rPr>
            <b/>
            <sz val="11"/>
            <color indexed="81"/>
            <rFont val="MS P ゴシック"/>
            <family val="3"/>
            <charset val="128"/>
          </rPr>
          <t>参加日時が不明の場合、事前申込期限を過ぎた場合などは、当日を選択してください。</t>
        </r>
      </text>
    </comment>
    <comment ref="F93" authorId="0" shapeId="0" xr:uid="{00000000-0006-0000-0200-000055000000}">
      <text>
        <r>
          <rPr>
            <b/>
            <sz val="14"/>
            <color indexed="81"/>
            <rFont val="ＭＳ Ｐゴシック"/>
            <family val="3"/>
            <charset val="128"/>
          </rPr>
          <t>生年は西暦４桁で入力してください。
例　1999◯
　　　　99✕</t>
        </r>
      </text>
    </comment>
    <comment ref="L93" authorId="1" shapeId="0" xr:uid="{4D1031F1-D195-4ADE-A426-BEE5C4BC6DF0}">
      <text>
        <r>
          <rPr>
            <b/>
            <sz val="16"/>
            <color indexed="81"/>
            <rFont val="MS P ゴシック"/>
            <family val="3"/>
            <charset val="128"/>
          </rPr>
          <t>中学生のみの利用です。</t>
        </r>
        <r>
          <rPr>
            <b/>
            <sz val="9"/>
            <color indexed="81"/>
            <rFont val="MS P ゴシック"/>
            <family val="3"/>
            <charset val="128"/>
          </rPr>
          <t xml:space="preserve">
</t>
        </r>
      </text>
    </comment>
    <comment ref="M93" authorId="1" shapeId="0" xr:uid="{C2B14AE9-01FA-49FD-9AB5-DE7EE32EA55C}">
      <text>
        <r>
          <rPr>
            <b/>
            <sz val="11"/>
            <color indexed="81"/>
            <rFont val="MS P ゴシック"/>
            <family val="3"/>
            <charset val="128"/>
          </rPr>
          <t>参加日時が不明の場合、事前申込期限を過ぎた場合などは、当日を選択してください。</t>
        </r>
      </text>
    </comment>
    <comment ref="N93" authorId="1" shapeId="0" xr:uid="{9885F881-ECA3-455B-A3E4-1668CFCDD910}">
      <text>
        <r>
          <rPr>
            <b/>
            <sz val="11"/>
            <color indexed="81"/>
            <rFont val="MS P ゴシック"/>
            <family val="3"/>
            <charset val="128"/>
          </rPr>
          <t>参加日時が不明の場合、事前申込期限を過ぎた場合などは、当日を選択してください。</t>
        </r>
      </text>
    </comment>
    <comment ref="O93" authorId="1" shapeId="0" xr:uid="{7F915E2F-D788-433C-94FE-9A0E23FCEAD0}">
      <text>
        <r>
          <rPr>
            <b/>
            <sz val="11"/>
            <color indexed="81"/>
            <rFont val="MS P ゴシック"/>
            <family val="3"/>
            <charset val="128"/>
          </rPr>
          <t>参加日時が不明の場合、事前申込期限を過ぎた場合などは、当日を選択してください。</t>
        </r>
      </text>
    </comment>
    <comment ref="F94" authorId="0" shapeId="0" xr:uid="{00000000-0006-0000-0200-000056000000}">
      <text>
        <r>
          <rPr>
            <b/>
            <sz val="14"/>
            <color indexed="81"/>
            <rFont val="ＭＳ Ｐゴシック"/>
            <family val="3"/>
            <charset val="128"/>
          </rPr>
          <t>生年は西暦４桁で入力してください。
例　1999◯
　　　　99✕</t>
        </r>
      </text>
    </comment>
    <comment ref="L94" authorId="1" shapeId="0" xr:uid="{9A08A631-F462-4AC4-92F5-FB12B26292A1}">
      <text>
        <r>
          <rPr>
            <b/>
            <sz val="16"/>
            <color indexed="81"/>
            <rFont val="MS P ゴシック"/>
            <family val="3"/>
            <charset val="128"/>
          </rPr>
          <t>中学生のみの利用です。</t>
        </r>
        <r>
          <rPr>
            <b/>
            <sz val="9"/>
            <color indexed="81"/>
            <rFont val="MS P ゴシック"/>
            <family val="3"/>
            <charset val="128"/>
          </rPr>
          <t xml:space="preserve">
</t>
        </r>
      </text>
    </comment>
    <comment ref="M94" authorId="1" shapeId="0" xr:uid="{A6656632-0D9B-4E41-9EC8-E7D473890026}">
      <text>
        <r>
          <rPr>
            <b/>
            <sz val="11"/>
            <color indexed="81"/>
            <rFont val="MS P ゴシック"/>
            <family val="3"/>
            <charset val="128"/>
          </rPr>
          <t>参加日時が不明の場合、事前申込期限を過ぎた場合などは、当日を選択してください。</t>
        </r>
      </text>
    </comment>
    <comment ref="N94" authorId="1" shapeId="0" xr:uid="{1A2C42F8-4D05-4208-9965-D7ACA1323D12}">
      <text>
        <r>
          <rPr>
            <b/>
            <sz val="11"/>
            <color indexed="81"/>
            <rFont val="MS P ゴシック"/>
            <family val="3"/>
            <charset val="128"/>
          </rPr>
          <t>参加日時が不明の場合、事前申込期限を過ぎた場合などは、当日を選択してください。</t>
        </r>
      </text>
    </comment>
    <comment ref="O94" authorId="1" shapeId="0" xr:uid="{02DE19E7-BF31-4D87-AF07-BB8F7A26AD69}">
      <text>
        <r>
          <rPr>
            <b/>
            <sz val="11"/>
            <color indexed="81"/>
            <rFont val="MS P ゴシック"/>
            <family val="3"/>
            <charset val="128"/>
          </rPr>
          <t>参加日時が不明の場合、事前申込期限を過ぎた場合などは、当日を選択してください。</t>
        </r>
      </text>
    </comment>
    <comment ref="F95" authorId="0" shapeId="0" xr:uid="{00000000-0006-0000-0200-000057000000}">
      <text>
        <r>
          <rPr>
            <b/>
            <sz val="14"/>
            <color indexed="81"/>
            <rFont val="ＭＳ Ｐゴシック"/>
            <family val="3"/>
            <charset val="128"/>
          </rPr>
          <t>生年は西暦４桁で入力してください。
例　1999◯
　　　　99✕</t>
        </r>
      </text>
    </comment>
    <comment ref="L95" authorId="1" shapeId="0" xr:uid="{F1E3B71C-FAF7-4C06-AE28-47E6316EB8B6}">
      <text>
        <r>
          <rPr>
            <b/>
            <sz val="16"/>
            <color indexed="81"/>
            <rFont val="MS P ゴシック"/>
            <family val="3"/>
            <charset val="128"/>
          </rPr>
          <t>中学生のみの利用です。</t>
        </r>
        <r>
          <rPr>
            <b/>
            <sz val="9"/>
            <color indexed="81"/>
            <rFont val="MS P ゴシック"/>
            <family val="3"/>
            <charset val="128"/>
          </rPr>
          <t xml:space="preserve">
</t>
        </r>
      </text>
    </comment>
    <comment ref="M95" authorId="1" shapeId="0" xr:uid="{62E04E38-5887-472B-920D-F36832B0F7CF}">
      <text>
        <r>
          <rPr>
            <b/>
            <sz val="11"/>
            <color indexed="81"/>
            <rFont val="MS P ゴシック"/>
            <family val="3"/>
            <charset val="128"/>
          </rPr>
          <t>参加日時が不明の場合、事前申込期限を過ぎた場合などは、当日を選択してください。</t>
        </r>
      </text>
    </comment>
    <comment ref="N95" authorId="1" shapeId="0" xr:uid="{59F4C3DD-D82C-4CD2-AEF2-38AD9337305E}">
      <text>
        <r>
          <rPr>
            <b/>
            <sz val="11"/>
            <color indexed="81"/>
            <rFont val="MS P ゴシック"/>
            <family val="3"/>
            <charset val="128"/>
          </rPr>
          <t>参加日時が不明の場合、事前申込期限を過ぎた場合などは、当日を選択してください。</t>
        </r>
      </text>
    </comment>
    <comment ref="O95" authorId="1" shapeId="0" xr:uid="{5D4CD04D-3480-4F85-9B6E-8A3ABE18CF65}">
      <text>
        <r>
          <rPr>
            <b/>
            <sz val="11"/>
            <color indexed="81"/>
            <rFont val="MS P ゴシック"/>
            <family val="3"/>
            <charset val="128"/>
          </rPr>
          <t>参加日時が不明の場合、事前申込期限を過ぎた場合などは、当日を選択してください。</t>
        </r>
      </text>
    </comment>
    <comment ref="F96" authorId="0" shapeId="0" xr:uid="{00000000-0006-0000-0200-000058000000}">
      <text>
        <r>
          <rPr>
            <b/>
            <sz val="14"/>
            <color indexed="81"/>
            <rFont val="ＭＳ Ｐゴシック"/>
            <family val="3"/>
            <charset val="128"/>
          </rPr>
          <t>生年は西暦４桁で入力してください。
例　1999◯
　　　　99✕</t>
        </r>
      </text>
    </comment>
    <comment ref="L96" authorId="1" shapeId="0" xr:uid="{93B961C5-FCB5-49AA-ACBF-0350D9A5D1FE}">
      <text>
        <r>
          <rPr>
            <b/>
            <sz val="16"/>
            <color indexed="81"/>
            <rFont val="MS P ゴシック"/>
            <family val="3"/>
            <charset val="128"/>
          </rPr>
          <t>中学生のみの利用です。</t>
        </r>
        <r>
          <rPr>
            <b/>
            <sz val="9"/>
            <color indexed="81"/>
            <rFont val="MS P ゴシック"/>
            <family val="3"/>
            <charset val="128"/>
          </rPr>
          <t xml:space="preserve">
</t>
        </r>
      </text>
    </comment>
    <comment ref="M96" authorId="1" shapeId="0" xr:uid="{D10CC483-0757-432A-98FB-28565126D886}">
      <text>
        <r>
          <rPr>
            <b/>
            <sz val="11"/>
            <color indexed="81"/>
            <rFont val="MS P ゴシック"/>
            <family val="3"/>
            <charset val="128"/>
          </rPr>
          <t>参加日時が不明の場合、事前申込期限を過ぎた場合などは、当日を選択してください。</t>
        </r>
      </text>
    </comment>
    <comment ref="N96" authorId="1" shapeId="0" xr:uid="{DA74625C-D8A1-4685-B7CA-50B23734E37E}">
      <text>
        <r>
          <rPr>
            <b/>
            <sz val="11"/>
            <color indexed="81"/>
            <rFont val="MS P ゴシック"/>
            <family val="3"/>
            <charset val="128"/>
          </rPr>
          <t>参加日時が不明の場合、事前申込期限を過ぎた場合などは、当日を選択してください。</t>
        </r>
      </text>
    </comment>
    <comment ref="O96" authorId="1" shapeId="0" xr:uid="{03C37D72-A3DF-40A5-93F6-5E3CEC3CE3CF}">
      <text>
        <r>
          <rPr>
            <b/>
            <sz val="11"/>
            <color indexed="81"/>
            <rFont val="MS P ゴシック"/>
            <family val="3"/>
            <charset val="128"/>
          </rPr>
          <t>参加日時が不明の場合、事前申込期限を過ぎた場合などは、当日を選択してください。</t>
        </r>
      </text>
    </comment>
    <comment ref="F97" authorId="0" shapeId="0" xr:uid="{00000000-0006-0000-0200-000059000000}">
      <text>
        <r>
          <rPr>
            <b/>
            <sz val="14"/>
            <color indexed="81"/>
            <rFont val="ＭＳ Ｐゴシック"/>
            <family val="3"/>
            <charset val="128"/>
          </rPr>
          <t>生年は西暦４桁で入力してください。
例　1999◯
　　　　99✕</t>
        </r>
      </text>
    </comment>
    <comment ref="L97" authorId="1" shapeId="0" xr:uid="{4C69F6AF-22F2-47E0-AE26-C920C67BAA89}">
      <text>
        <r>
          <rPr>
            <b/>
            <sz val="16"/>
            <color indexed="81"/>
            <rFont val="MS P ゴシック"/>
            <family val="3"/>
            <charset val="128"/>
          </rPr>
          <t>中学生のみの利用です。</t>
        </r>
        <r>
          <rPr>
            <b/>
            <sz val="9"/>
            <color indexed="81"/>
            <rFont val="MS P ゴシック"/>
            <family val="3"/>
            <charset val="128"/>
          </rPr>
          <t xml:space="preserve">
</t>
        </r>
      </text>
    </comment>
    <comment ref="M97" authorId="1" shapeId="0" xr:uid="{DCE68A14-8008-4C6D-BE12-CC321F2A3028}">
      <text>
        <r>
          <rPr>
            <b/>
            <sz val="11"/>
            <color indexed="81"/>
            <rFont val="MS P ゴシック"/>
            <family val="3"/>
            <charset val="128"/>
          </rPr>
          <t>参加日時が不明の場合、事前申込期限を過ぎた場合などは、当日を選択してください。</t>
        </r>
      </text>
    </comment>
    <comment ref="N97" authorId="1" shapeId="0" xr:uid="{CBE58AAE-D1BA-44F3-88D4-BD0EBD98066C}">
      <text>
        <r>
          <rPr>
            <b/>
            <sz val="11"/>
            <color indexed="81"/>
            <rFont val="MS P ゴシック"/>
            <family val="3"/>
            <charset val="128"/>
          </rPr>
          <t>参加日時が不明の場合、事前申込期限を過ぎた場合などは、当日を選択してください。</t>
        </r>
      </text>
    </comment>
    <comment ref="O97" authorId="1" shapeId="0" xr:uid="{34FEB410-5C47-42C4-AFF6-7E8E03C07B38}">
      <text>
        <r>
          <rPr>
            <b/>
            <sz val="11"/>
            <color indexed="81"/>
            <rFont val="MS P ゴシック"/>
            <family val="3"/>
            <charset val="128"/>
          </rPr>
          <t>参加日時が不明の場合、事前申込期限を過ぎた場合などは、当日を選択してください。</t>
        </r>
      </text>
    </comment>
    <comment ref="F98" authorId="0" shapeId="0" xr:uid="{00000000-0006-0000-0200-00005A000000}">
      <text>
        <r>
          <rPr>
            <b/>
            <sz val="14"/>
            <color indexed="81"/>
            <rFont val="ＭＳ Ｐゴシック"/>
            <family val="3"/>
            <charset val="128"/>
          </rPr>
          <t>生年は西暦４桁で入力してください。
例　1999◯
　　　　99✕</t>
        </r>
      </text>
    </comment>
    <comment ref="L98" authorId="1" shapeId="0" xr:uid="{553B9517-3AEB-45EA-97BC-DFFD3AC41B07}">
      <text>
        <r>
          <rPr>
            <b/>
            <sz val="16"/>
            <color indexed="81"/>
            <rFont val="MS P ゴシック"/>
            <family val="3"/>
            <charset val="128"/>
          </rPr>
          <t>中学生のみの利用です。</t>
        </r>
        <r>
          <rPr>
            <b/>
            <sz val="9"/>
            <color indexed="81"/>
            <rFont val="MS P ゴシック"/>
            <family val="3"/>
            <charset val="128"/>
          </rPr>
          <t xml:space="preserve">
</t>
        </r>
      </text>
    </comment>
    <comment ref="M98" authorId="1" shapeId="0" xr:uid="{C7D6EAF1-BBCC-477D-8475-CDBE6724CA5C}">
      <text>
        <r>
          <rPr>
            <b/>
            <sz val="11"/>
            <color indexed="81"/>
            <rFont val="MS P ゴシック"/>
            <family val="3"/>
            <charset val="128"/>
          </rPr>
          <t>参加日時が不明の場合、事前申込期限を過ぎた場合などは、当日を選択してください。</t>
        </r>
      </text>
    </comment>
    <comment ref="N98" authorId="1" shapeId="0" xr:uid="{87FA4300-F4E2-451B-9EA8-6EEC5E5D0B99}">
      <text>
        <r>
          <rPr>
            <b/>
            <sz val="11"/>
            <color indexed="81"/>
            <rFont val="MS P ゴシック"/>
            <family val="3"/>
            <charset val="128"/>
          </rPr>
          <t>参加日時が不明の場合、事前申込期限を過ぎた場合などは、当日を選択してください。</t>
        </r>
      </text>
    </comment>
    <comment ref="O98" authorId="1" shapeId="0" xr:uid="{56D3AC16-B96F-4B22-87A1-5F9232093671}">
      <text>
        <r>
          <rPr>
            <b/>
            <sz val="11"/>
            <color indexed="81"/>
            <rFont val="MS P ゴシック"/>
            <family val="3"/>
            <charset val="128"/>
          </rPr>
          <t>参加日時が不明の場合、事前申込期限を過ぎた場合などは、当日を選択してください。</t>
        </r>
      </text>
    </comment>
    <comment ref="F99" authorId="0" shapeId="0" xr:uid="{00000000-0006-0000-0200-00005B000000}">
      <text>
        <r>
          <rPr>
            <b/>
            <sz val="14"/>
            <color indexed="81"/>
            <rFont val="ＭＳ Ｐゴシック"/>
            <family val="3"/>
            <charset val="128"/>
          </rPr>
          <t>生年は西暦４桁で入力してください。
例　1999◯
　　　　99✕</t>
        </r>
      </text>
    </comment>
    <comment ref="L99" authorId="1" shapeId="0" xr:uid="{C6BBFDCF-1E04-4A4A-8E5C-D67D543291D7}">
      <text>
        <r>
          <rPr>
            <b/>
            <sz val="16"/>
            <color indexed="81"/>
            <rFont val="MS P ゴシック"/>
            <family val="3"/>
            <charset val="128"/>
          </rPr>
          <t>中学生のみの利用です。</t>
        </r>
        <r>
          <rPr>
            <b/>
            <sz val="9"/>
            <color indexed="81"/>
            <rFont val="MS P ゴシック"/>
            <family val="3"/>
            <charset val="128"/>
          </rPr>
          <t xml:space="preserve">
</t>
        </r>
      </text>
    </comment>
    <comment ref="M99" authorId="1" shapeId="0" xr:uid="{6390CC16-3EB2-46FD-9BE7-ED10461A9E2C}">
      <text>
        <r>
          <rPr>
            <b/>
            <sz val="11"/>
            <color indexed="81"/>
            <rFont val="MS P ゴシック"/>
            <family val="3"/>
            <charset val="128"/>
          </rPr>
          <t>参加日時が不明の場合、事前申込期限を過ぎた場合などは、当日を選択してください。</t>
        </r>
      </text>
    </comment>
    <comment ref="N99" authorId="1" shapeId="0" xr:uid="{67A40780-46A4-44A9-8DFC-D90D2241D97D}">
      <text>
        <r>
          <rPr>
            <b/>
            <sz val="11"/>
            <color indexed="81"/>
            <rFont val="MS P ゴシック"/>
            <family val="3"/>
            <charset val="128"/>
          </rPr>
          <t>参加日時が不明の場合、事前申込期限を過ぎた場合などは、当日を選択してください。</t>
        </r>
      </text>
    </comment>
    <comment ref="O99" authorId="1" shapeId="0" xr:uid="{CACBC584-8509-41FB-8AED-0120870E37AE}">
      <text>
        <r>
          <rPr>
            <b/>
            <sz val="11"/>
            <color indexed="81"/>
            <rFont val="MS P ゴシック"/>
            <family val="3"/>
            <charset val="128"/>
          </rPr>
          <t>参加日時が不明の場合、事前申込期限を過ぎた場合などは、当日を選択してください。</t>
        </r>
      </text>
    </comment>
  </commentList>
</comments>
</file>

<file path=xl/sharedStrings.xml><?xml version="1.0" encoding="utf-8"?>
<sst xmlns="http://schemas.openxmlformats.org/spreadsheetml/2006/main" count="351" uniqueCount="238">
  <si>
    <t>競技者NO</t>
  </si>
  <si>
    <t>競技者名</t>
  </si>
  <si>
    <t>連絡先電話番号</t>
    <rPh sb="0" eb="3">
      <t>レンラクサキ</t>
    </rPh>
    <rPh sb="3" eb="5">
      <t>デンワ</t>
    </rPh>
    <rPh sb="5" eb="7">
      <t>バンゴウ</t>
    </rPh>
    <phoneticPr fontId="6"/>
  </si>
  <si>
    <t>A4サイズ</t>
    <phoneticPr fontId="9"/>
  </si>
  <si>
    <t>女</t>
    <rPh sb="0" eb="1">
      <t>オンナ</t>
    </rPh>
    <phoneticPr fontId="6"/>
  </si>
  <si>
    <t>男</t>
    <rPh sb="0" eb="1">
      <t>オトコ</t>
    </rPh>
    <phoneticPr fontId="6"/>
  </si>
  <si>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</si>
  <si>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</si>
  <si>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</si>
  <si>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</si>
  <si>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</si>
  <si>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</si>
  <si>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</si>
  <si>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</si>
  <si>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</si>
  <si>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</si>
  <si>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</si>
  <si>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6"/>
  </si>
  <si>
    <t xml:space="preserve">１ </t>
    <phoneticPr fontId="6"/>
  </si>
  <si>
    <t xml:space="preserve">３ </t>
    <phoneticPr fontId="6"/>
  </si>
  <si>
    <t>　★問い合わせ先</t>
    <rPh sb="2" eb="3">
      <t>ト</t>
    </rPh>
    <rPh sb="4" eb="5">
      <t>ア</t>
    </rPh>
    <rPh sb="7" eb="8">
      <t>サキ</t>
    </rPh>
    <phoneticPr fontId="6"/>
  </si>
  <si>
    <t>　★データ入力前にこのページの内容を必ずお読みください。</t>
    <rPh sb="5" eb="7">
      <t>ニュウリョク</t>
    </rPh>
    <rPh sb="7" eb="8">
      <t>マエ</t>
    </rPh>
    <rPh sb="15" eb="17">
      <t>ナイヨウ</t>
    </rPh>
    <rPh sb="18" eb="19">
      <t>カナラ</t>
    </rPh>
    <rPh sb="21" eb="22">
      <t>ヨ</t>
    </rPh>
    <phoneticPr fontId="6"/>
  </si>
  <si>
    <t>←入力</t>
    <rPh sb="1" eb="3">
      <t>ニュウリョク</t>
    </rPh>
    <phoneticPr fontId="6"/>
  </si>
  <si>
    <t>　＜注意事項等＞</t>
    <rPh sb="2" eb="4">
      <t>チュウイ</t>
    </rPh>
    <rPh sb="4" eb="6">
      <t>ジコウ</t>
    </rPh>
    <rPh sb="6" eb="7">
      <t>トウ</t>
    </rPh>
    <phoneticPr fontId="6"/>
  </si>
  <si>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6"/>
  </si>
  <si>
    <t>勝見　昌弘　宛</t>
    <rPh sb="0" eb="2">
      <t>カツミ</t>
    </rPh>
    <rPh sb="3" eb="5">
      <t>マサヒロ</t>
    </rPh>
    <rPh sb="6" eb="7">
      <t>アテ</t>
    </rPh>
    <phoneticPr fontId="6"/>
  </si>
  <si>
    <t>申込責任者</t>
    <rPh sb="0" eb="2">
      <t>モウシコミ</t>
    </rPh>
    <rPh sb="2" eb="5">
      <t>セキニ</t>
    </rPh>
    <phoneticPr fontId="6"/>
  </si>
  <si>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6"/>
  </si>
  <si>
    <t xml:space="preserve">２ </t>
    <phoneticPr fontId="6"/>
  </si>
  <si>
    <r>
      <t>　・入力したファイルを送信してください。</t>
    </r>
    <r>
      <rPr>
        <b/>
        <sz val="12"/>
        <color indexed="8"/>
        <rFont val="ＭＳ 明朝"/>
        <family val="1"/>
        <charset val="128"/>
      </rPr>
      <t/>
    </r>
    <rPh sb="2" eb="4">
      <t>ニュウリョク</t>
    </rPh>
    <phoneticPr fontId="6"/>
  </si>
  <si>
    <t>申込責任者</t>
    <rPh sb="0" eb="2">
      <t>モウシコミ</t>
    </rPh>
    <rPh sb="2" eb="5">
      <t>セキニンシャ</t>
    </rPh>
    <phoneticPr fontId="6"/>
  </si>
  <si>
    <t>団体名</t>
    <rPh sb="0" eb="3">
      <t>ダンタイメイ</t>
    </rPh>
    <phoneticPr fontId="9"/>
  </si>
  <si>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</si>
  <si>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</si>
  <si>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</si>
  <si>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</si>
  <si>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</si>
  <si>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</si>
  <si>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</si>
  <si>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</si>
  <si>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</si>
  <si>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</si>
  <si>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</si>
  <si>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</si>
  <si>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</si>
  <si>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</si>
  <si>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</si>
  <si>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9"/>
  </si>
  <si>
    <t>TEL</t>
    <phoneticPr fontId="6"/>
  </si>
  <si>
    <t>ｾｲｻﾝ ﾀﾛｳ</t>
  </si>
  <si>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7"/>
  </si>
  <si>
    <r>
      <t xml:space="preserve">ﾌﾘｶﾞﾅ
</t>
    </r>
    <r>
      <rPr>
        <b/>
        <sz val="8"/>
        <color indexed="10"/>
        <rFont val="ＭＳ 明朝"/>
        <family val="1"/>
        <charset val="128"/>
      </rPr>
      <t>姓と名の間に
半角ｽﾍﾟｰｽ1つ</t>
    </r>
    <rPh sb="13" eb="15">
      <t>ハンカク</t>
    </rPh>
    <phoneticPr fontId="7"/>
  </si>
  <si>
    <t>性別</t>
    <rPh sb="0" eb="2">
      <t>セイベツ</t>
    </rPh>
    <phoneticPr fontId="7"/>
  </si>
  <si>
    <t>学年</t>
    <rPh sb="0" eb="2">
      <t>ガクネン</t>
    </rPh>
    <phoneticPr fontId="7"/>
  </si>
  <si>
    <t>例</t>
    <rPh sb="0" eb="1">
      <t>レイ</t>
    </rPh>
    <phoneticPr fontId="7"/>
  </si>
  <si>
    <t>西三　太郎</t>
    <rPh sb="0" eb="1">
      <t>セイ</t>
    </rPh>
    <rPh sb="1" eb="2">
      <t>サン</t>
    </rPh>
    <rPh sb="3" eb="5">
      <t>タロウ</t>
    </rPh>
    <phoneticPr fontId="7"/>
  </si>
  <si>
    <t>男</t>
    <rPh sb="0" eb="1">
      <t>オトコ</t>
    </rPh>
    <phoneticPr fontId="7"/>
  </si>
  <si>
    <t>Ａ</t>
    <phoneticPr fontId="6"/>
  </si>
  <si>
    <t>Ｂ</t>
    <phoneticPr fontId="6"/>
  </si>
  <si>
    <t>Ｃ</t>
    <phoneticPr fontId="6"/>
  </si>
  <si>
    <r>
      <t>E-mail：</t>
    </r>
    <r>
      <rPr>
        <b/>
        <sz val="18"/>
        <color indexed="8"/>
        <rFont val="ＭＳ ゴシック"/>
        <family val="3"/>
        <charset val="128"/>
      </rPr>
      <t>rikujokyousitu.kyogikai@gmail.com</t>
    </r>
    <phoneticPr fontId="6"/>
  </si>
  <si>
    <t>生年</t>
    <rPh sb="0" eb="2">
      <t>セイネン</t>
    </rPh>
    <phoneticPr fontId="7"/>
  </si>
  <si>
    <t>生年月日</t>
    <rPh sb="0" eb="4">
      <t>セイネ</t>
    </rPh>
    <phoneticPr fontId="7"/>
  </si>
  <si>
    <t>月</t>
    <rPh sb="0" eb="1">
      <t>ツキ</t>
    </rPh>
    <phoneticPr fontId="6"/>
  </si>
  <si>
    <t>日</t>
    <rPh sb="0" eb="1">
      <t>ヒ</t>
    </rPh>
    <phoneticPr fontId="10"/>
  </si>
  <si>
    <t>種目</t>
    <rPh sb="0" eb="2">
      <t>シュモク</t>
    </rPh>
    <phoneticPr fontId="6"/>
  </si>
  <si>
    <t>※参加回数・参加料等を確認してから印刷をしてください。</t>
    <rPh sb="1" eb="3">
      <t>サンカ</t>
    </rPh>
    <rPh sb="3" eb="5">
      <t>カイスウ</t>
    </rPh>
    <rPh sb="4" eb="5">
      <t>スウ</t>
    </rPh>
    <rPh sb="6" eb="9">
      <t>サンカリョウ</t>
    </rPh>
    <rPh sb="9" eb="10">
      <t>トウ</t>
    </rPh>
    <rPh sb="11" eb="13">
      <t>カクニン</t>
    </rPh>
    <rPh sb="17" eb="19">
      <t>インサツ</t>
    </rPh>
    <phoneticPr fontId="6"/>
  </si>
  <si>
    <t>○</t>
    <phoneticPr fontId="6"/>
  </si>
  <si>
    <t>※このファイルをメールに添付して送信してください！</t>
    <rPh sb="12" eb="14">
      <t>テンプ</t>
    </rPh>
    <rPh sb="16" eb="18">
      <t>ソウシン</t>
    </rPh>
    <phoneticPr fontId="6"/>
  </si>
  <si>
    <t>実施要項をよく読んで入力してください。</t>
    <rPh sb="0" eb="2">
      <t>ジッシ</t>
    </rPh>
    <rPh sb="2" eb="4">
      <t>ヨウコウ</t>
    </rPh>
    <rPh sb="7" eb="8">
      <t>ヨ</t>
    </rPh>
    <rPh sb="10" eb="12">
      <t>ニュウリョク</t>
    </rPh>
    <phoneticPr fontId="6"/>
  </si>
  <si>
    <t>①参加者一覧表</t>
    <rPh sb="1" eb="4">
      <t>サンカシャ</t>
    </rPh>
    <rPh sb="4" eb="7">
      <t>イチラン</t>
    </rPh>
    <phoneticPr fontId="6"/>
  </si>
  <si>
    <t>②参加人数一覧表</t>
    <rPh sb="1" eb="3">
      <t>サンカ</t>
    </rPh>
    <rPh sb="3" eb="5">
      <t>ニンズウ</t>
    </rPh>
    <rPh sb="5" eb="7">
      <t>イチラン</t>
    </rPh>
    <rPh sb="7" eb="8">
      <t>ヒョウ</t>
    </rPh>
    <phoneticPr fontId="6"/>
  </si>
  <si>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6"/>
  </si>
  <si>
    <t>×</t>
    <phoneticPr fontId="6"/>
  </si>
  <si>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6"/>
  </si>
  <si>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6"/>
  </si>
  <si>
    <t>サイズ</t>
    <phoneticPr fontId="6"/>
  </si>
  <si>
    <t>Tシャツの購入希望者は、サイズを選択してください。</t>
    <rPh sb="5" eb="9">
      <t>コウニュウキボウ</t>
    </rPh>
    <rPh sb="9" eb="10">
      <t>シャ</t>
    </rPh>
    <rPh sb="16" eb="18">
      <t>センタク</t>
    </rPh>
    <phoneticPr fontId="6"/>
  </si>
  <si>
    <t>S</t>
    <phoneticPr fontId="6"/>
  </si>
  <si>
    <t>M</t>
    <phoneticPr fontId="6"/>
  </si>
  <si>
    <t>L</t>
    <phoneticPr fontId="6"/>
  </si>
  <si>
    <t>Ｔシャツ購入希望数</t>
    <rPh sb="4" eb="8">
      <t>コウニュウキボウ</t>
    </rPh>
    <rPh sb="8" eb="9">
      <t>スウ</t>
    </rPh>
    <phoneticPr fontId="6"/>
  </si>
  <si>
    <t>　　①メール送信先</t>
    <rPh sb="8" eb="9">
      <t>サキ</t>
    </rPh>
    <phoneticPr fontId="6"/>
  </si>
  <si>
    <t>瑞穂会場 参加予定数</t>
    <rPh sb="0" eb="2">
      <t>ミズホ</t>
    </rPh>
    <rPh sb="2" eb="4">
      <t>カイジョウ</t>
    </rPh>
    <rPh sb="9" eb="10">
      <t>スウ</t>
    </rPh>
    <phoneticPr fontId="6"/>
  </si>
  <si>
    <t>rikujokyousitu.kyogikai@gmail.com</t>
    <phoneticPr fontId="6"/>
  </si>
  <si>
    <t>E-mail</t>
    <phoneticPr fontId="6"/>
  </si>
  <si>
    <t>中学</t>
    <rPh sb="0" eb="2">
      <t>チュウガク</t>
    </rPh>
    <phoneticPr fontId="6"/>
  </si>
  <si>
    <t>高校生以上</t>
    <rPh sb="0" eb="5">
      <t>コウコウセイイジョウ</t>
    </rPh>
    <phoneticPr fontId="6"/>
  </si>
  <si>
    <t>団体(個人)名</t>
    <rPh sb="0" eb="2">
      <t>ダンタイ</t>
    </rPh>
    <rPh sb="3" eb="5">
      <t>コジン</t>
    </rPh>
    <rPh sb="6" eb="7">
      <t>メイ</t>
    </rPh>
    <phoneticPr fontId="6"/>
  </si>
  <si>
    <t>団体(個人)名ﾌﾘｶﾞﾅ</t>
    <rPh sb="0" eb="2">
      <t>ダンタイ</t>
    </rPh>
    <rPh sb="3" eb="5">
      <t>コジン</t>
    </rPh>
    <rPh sb="6" eb="7">
      <t>メイ</t>
    </rPh>
    <phoneticPr fontId="6"/>
  </si>
  <si>
    <t>団体(個人)住所</t>
    <rPh sb="0" eb="2">
      <t>ダンタイ</t>
    </rPh>
    <rPh sb="3" eb="5">
      <t>コジン</t>
    </rPh>
    <rPh sb="6" eb="8">
      <t>ジュウショ</t>
    </rPh>
    <phoneticPr fontId="6"/>
  </si>
  <si>
    <t>参加日</t>
    <rPh sb="0" eb="3">
      <t>サンカビ</t>
    </rPh>
    <phoneticPr fontId="6"/>
  </si>
  <si>
    <t>小学生</t>
    <rPh sb="0" eb="3">
      <t>ショウガクセイ</t>
    </rPh>
    <phoneticPr fontId="51"/>
  </si>
  <si>
    <t>参加料</t>
    <rPh sb="0" eb="3">
      <t>サンカリョウ</t>
    </rPh>
    <phoneticPr fontId="6"/>
  </si>
  <si>
    <t>×</t>
  </si>
  <si>
    <t>男女</t>
    <rPh sb="0" eb="2">
      <t>ダンジョ</t>
    </rPh>
    <phoneticPr fontId="6"/>
  </si>
  <si>
    <t>女</t>
    <rPh sb="0" eb="1">
      <t>オ</t>
    </rPh>
    <phoneticPr fontId="6"/>
  </si>
  <si>
    <t>男女計</t>
    <rPh sb="0" eb="2">
      <t>ダンジョ</t>
    </rPh>
    <rPh sb="2" eb="3">
      <t>ケイ</t>
    </rPh>
    <phoneticPr fontId="6"/>
  </si>
  <si>
    <t>短距離</t>
    <rPh sb="0" eb="3">
      <t>タンキョリ</t>
    </rPh>
    <phoneticPr fontId="51"/>
  </si>
  <si>
    <t>中長距離</t>
    <rPh sb="0" eb="4">
      <t>チュウチョウキョリ</t>
    </rPh>
    <phoneticPr fontId="51"/>
  </si>
  <si>
    <t>競歩</t>
    <rPh sb="0" eb="2">
      <t>キョウホ</t>
    </rPh>
    <phoneticPr fontId="46"/>
  </si>
  <si>
    <t>ハードル</t>
    <phoneticPr fontId="51"/>
  </si>
  <si>
    <t>走高跳</t>
    <rPh sb="0" eb="3">
      <t>ハシリタカ</t>
    </rPh>
    <phoneticPr fontId="51"/>
  </si>
  <si>
    <t>幅三段跳</t>
    <rPh sb="0" eb="1">
      <t>ハバ</t>
    </rPh>
    <rPh sb="1" eb="3">
      <t>サンダン</t>
    </rPh>
    <rPh sb="3" eb="4">
      <t>チョウ</t>
    </rPh>
    <phoneticPr fontId="51"/>
  </si>
  <si>
    <t>ハードル</t>
  </si>
  <si>
    <t>参加予定種目</t>
    <rPh sb="0" eb="4">
      <t>サンカヨテイ</t>
    </rPh>
    <rPh sb="4" eb="6">
      <t>シュモク</t>
    </rPh>
    <phoneticPr fontId="7"/>
  </si>
  <si>
    <t>短距離</t>
    <rPh sb="0" eb="3">
      <t>タンキョ</t>
    </rPh>
    <phoneticPr fontId="6"/>
  </si>
  <si>
    <t>Ｔシャツ代金計</t>
    <rPh sb="4" eb="6">
      <t>ダイキ</t>
    </rPh>
    <rPh sb="6" eb="7">
      <t>ケイ</t>
    </rPh>
    <phoneticPr fontId="6"/>
  </si>
  <si>
    <t>Tｼｬﾂ代金</t>
    <rPh sb="4" eb="6">
      <t>ダイキン</t>
    </rPh>
    <phoneticPr fontId="6"/>
  </si>
  <si>
    <t>県大会3衣以内</t>
    <rPh sb="0" eb="3">
      <t>ケンタイカイ</t>
    </rPh>
    <rPh sb="4" eb="5">
      <t>イ</t>
    </rPh>
    <rPh sb="5" eb="7">
      <t>イナイ</t>
    </rPh>
    <phoneticPr fontId="6"/>
  </si>
  <si>
    <t>Tシャツ購入</t>
    <rPh sb="4" eb="6">
      <t>コウニュウ</t>
    </rPh>
    <phoneticPr fontId="6"/>
  </si>
  <si>
    <t>←入力　個人(未成年)の場合は保護者氏名を入力してください。</t>
    <rPh sb="1" eb="3">
      <t>ニュウリョク</t>
    </rPh>
    <rPh sb="4" eb="6">
      <t>コジン</t>
    </rPh>
    <rPh sb="7" eb="10">
      <t>ミセイネン</t>
    </rPh>
    <rPh sb="12" eb="14">
      <t>バアイ</t>
    </rPh>
    <rPh sb="15" eb="18">
      <t>ホゴシャ</t>
    </rPh>
    <rPh sb="18" eb="20">
      <t>シメイ</t>
    </rPh>
    <rPh sb="21" eb="25">
      <t>ニュウ</t>
    </rPh>
    <phoneticPr fontId="6"/>
  </si>
  <si>
    <t>目的</t>
    <rPh sb="0" eb="2">
      <t>モクテキ</t>
    </rPh>
    <phoneticPr fontId="6"/>
  </si>
  <si>
    <t>主催</t>
    <rPh sb="0" eb="2">
      <t>シュサイ</t>
    </rPh>
    <phoneticPr fontId="6"/>
  </si>
  <si>
    <t>名古屋地区陸上競技協会</t>
    <rPh sb="0" eb="3">
      <t>ナゴヤ</t>
    </rPh>
    <rPh sb="3" eb="5">
      <t>チク</t>
    </rPh>
    <rPh sb="5" eb="7">
      <t>リクジョウ</t>
    </rPh>
    <rPh sb="7" eb="9">
      <t>キョウギ</t>
    </rPh>
    <rPh sb="9" eb="11">
      <t>キョウカイ</t>
    </rPh>
    <phoneticPr fontId="6"/>
  </si>
  <si>
    <t>共催</t>
    <rPh sb="0" eb="2">
      <t>キョウサイ</t>
    </rPh>
    <phoneticPr fontId="6"/>
  </si>
  <si>
    <t>（一財）愛知陸上競技協会</t>
    <rPh sb="1" eb="2">
      <t>イチ</t>
    </rPh>
    <rPh sb="2" eb="3">
      <t>ザイ</t>
    </rPh>
    <rPh sb="4" eb="6">
      <t>アイチ</t>
    </rPh>
    <rPh sb="6" eb="8">
      <t>リクジョウ</t>
    </rPh>
    <rPh sb="8" eb="10">
      <t>キョウギ</t>
    </rPh>
    <rPh sb="10" eb="12">
      <t>キョウカイ</t>
    </rPh>
    <phoneticPr fontId="6"/>
  </si>
  <si>
    <t>協賛</t>
    <rPh sb="0" eb="2">
      <t>キョウサン</t>
    </rPh>
    <phoneticPr fontId="6"/>
  </si>
  <si>
    <t>開催場所</t>
    <rPh sb="0" eb="2">
      <t>カイサイ</t>
    </rPh>
    <rPh sb="2" eb="4">
      <t>バショ</t>
    </rPh>
    <phoneticPr fontId="6"/>
  </si>
  <si>
    <t>パロマ瑞穂北陸上競技場</t>
    <rPh sb="3" eb="5">
      <t>ミズホ</t>
    </rPh>
    <rPh sb="5" eb="6">
      <t>キタ</t>
    </rPh>
    <rPh sb="6" eb="10">
      <t>リクジョ</t>
    </rPh>
    <rPh sb="10" eb="11">
      <t>ジョウ</t>
    </rPh>
    <phoneticPr fontId="6"/>
  </si>
  <si>
    <t>実施種目</t>
    <rPh sb="0" eb="2">
      <t>ジッシ</t>
    </rPh>
    <rPh sb="2" eb="4">
      <t>シュモク</t>
    </rPh>
    <phoneticPr fontId="6"/>
  </si>
  <si>
    <t>内容</t>
    <rPh sb="0" eb="2">
      <t>ナイヨウ</t>
    </rPh>
    <phoneticPr fontId="6"/>
  </si>
  <si>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6"/>
  </si>
  <si>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6"/>
  </si>
  <si>
    <t>補助的なトレーニングの紹介と実技指導</t>
    <rPh sb="0" eb="3">
      <t>ホジョテキ</t>
    </rPh>
    <rPh sb="11" eb="13">
      <t>ショウカイ</t>
    </rPh>
    <rPh sb="14" eb="16">
      <t>ジツギ</t>
    </rPh>
    <rPh sb="16" eb="18">
      <t>シドウ</t>
    </rPh>
    <phoneticPr fontId="6"/>
  </si>
  <si>
    <t>対象者</t>
    <rPh sb="0" eb="3">
      <t>タイショウシャ</t>
    </rPh>
    <phoneticPr fontId="6"/>
  </si>
  <si>
    <t>陸上競技に関心のある小学生、中学生、高校生、大学生、一般及びその指導者</t>
    <rPh sb="0" eb="2">
      <t>リクジョウ</t>
    </rPh>
    <rPh sb="2" eb="4">
      <t>キョウギ</t>
    </rPh>
    <rPh sb="5" eb="7">
      <t>カンシン</t>
    </rPh>
    <rPh sb="10" eb="13">
      <t>ショウガクセイ</t>
    </rPh>
    <rPh sb="14" eb="17">
      <t>チュウガクセイ</t>
    </rPh>
    <rPh sb="18" eb="21">
      <t>コウコウセイ</t>
    </rPh>
    <rPh sb="22" eb="25">
      <t>ダイガクセイ</t>
    </rPh>
    <rPh sb="26" eb="28">
      <t>イッパン</t>
    </rPh>
    <rPh sb="28" eb="29">
      <t>オヨ</t>
    </rPh>
    <rPh sb="32" eb="35">
      <t>シドウシャ</t>
    </rPh>
    <phoneticPr fontId="6"/>
  </si>
  <si>
    <t>開催日程</t>
    <rPh sb="0" eb="2">
      <t>カイサイ</t>
    </rPh>
    <rPh sb="2" eb="4">
      <t>ニッテイ</t>
    </rPh>
    <phoneticPr fontId="46"/>
  </si>
  <si>
    <t>当日の流れ</t>
    <rPh sb="0" eb="2">
      <t>トウジツ</t>
    </rPh>
    <rPh sb="3" eb="4">
      <t>ナガ</t>
    </rPh>
    <phoneticPr fontId="46"/>
  </si>
  <si>
    <t>参加費</t>
    <rPh sb="0" eb="3">
      <t>サンカヒ</t>
    </rPh>
    <phoneticPr fontId="6"/>
  </si>
  <si>
    <t>５００円</t>
    <rPh sb="3" eb="4">
      <t>エン</t>
    </rPh>
    <phoneticPr fontId="51"/>
  </si>
  <si>
    <t>申込方法</t>
    <rPh sb="0" eb="1">
      <t>モウ</t>
    </rPh>
    <rPh sb="1" eb="2">
      <t>コミ</t>
    </rPh>
    <rPh sb="2" eb="4">
      <t>ホウホウ</t>
    </rPh>
    <phoneticPr fontId="6"/>
  </si>
  <si>
    <t>その他</t>
    <rPh sb="2" eb="3">
      <t>タ</t>
    </rPh>
    <phoneticPr fontId="46"/>
  </si>
  <si>
    <t>問合わせ</t>
    <rPh sb="0" eb="1">
      <t>トイ</t>
    </rPh>
    <rPh sb="1" eb="2">
      <t>ア</t>
    </rPh>
    <phoneticPr fontId="6"/>
  </si>
  <si>
    <t>会場責任者　　　藤井　脩平（瀬戸西高校）　　０５６１－８４－７４００</t>
    <rPh sb="0" eb="2">
      <t>カイジョウ</t>
    </rPh>
    <rPh sb="2" eb="5">
      <t>セキニンシャ</t>
    </rPh>
    <rPh sb="8" eb="10">
      <t>フジイ</t>
    </rPh>
    <rPh sb="11" eb="13">
      <t>シュウヘイ</t>
    </rPh>
    <rPh sb="14" eb="17">
      <t>セトニシ</t>
    </rPh>
    <rPh sb="17" eb="19">
      <t>コウコウ</t>
    </rPh>
    <phoneticPr fontId="6"/>
  </si>
  <si>
    <t>rikujokyousitu.kyogikai@gmail.com</t>
    <phoneticPr fontId="51"/>
  </si>
  <si>
    <t>年月日</t>
    <rPh sb="0" eb="3">
      <t>ネンガッピ</t>
    </rPh>
    <phoneticPr fontId="51"/>
  </si>
  <si>
    <t>受付</t>
    <rPh sb="0" eb="2">
      <t>ウケツ</t>
    </rPh>
    <phoneticPr fontId="51"/>
  </si>
  <si>
    <t>１回目</t>
    <rPh sb="1" eb="3">
      <t>カイメ</t>
    </rPh>
    <phoneticPr fontId="51"/>
  </si>
  <si>
    <t>AM</t>
    <phoneticPr fontId="51"/>
  </si>
  <si>
    <t>○</t>
    <phoneticPr fontId="51"/>
  </si>
  <si>
    <t>〇</t>
    <phoneticPr fontId="51"/>
  </si>
  <si>
    <t>北陸</t>
    <rPh sb="0" eb="1">
      <t>キタ</t>
    </rPh>
    <rPh sb="1" eb="2">
      <t>リク</t>
    </rPh>
    <phoneticPr fontId="51"/>
  </si>
  <si>
    <t>PM</t>
    <phoneticPr fontId="51"/>
  </si>
  <si>
    <t>振り返り</t>
    <rPh sb="0" eb="1">
      <t>フ</t>
    </rPh>
    <rPh sb="2" eb="3">
      <t>カエ</t>
    </rPh>
    <phoneticPr fontId="51"/>
  </si>
  <si>
    <t>２回目</t>
    <rPh sb="1" eb="3">
      <t>カイメ</t>
    </rPh>
    <phoneticPr fontId="51"/>
  </si>
  <si>
    <t>３回目</t>
    <rPh sb="1" eb="3">
      <t>カイメ</t>
    </rPh>
    <phoneticPr fontId="51"/>
  </si>
  <si>
    <t>事前１回</t>
    <rPh sb="0" eb="2">
      <t>ジゼン</t>
    </rPh>
    <rPh sb="3" eb="4">
      <t>カイ</t>
    </rPh>
    <phoneticPr fontId="51"/>
  </si>
  <si>
    <t>当日受付</t>
    <rPh sb="0" eb="2">
      <t>トウジツ</t>
    </rPh>
    <rPh sb="2" eb="4">
      <t>ウケツケ</t>
    </rPh>
    <phoneticPr fontId="51"/>
  </si>
  <si>
    <t>４００円</t>
    <rPh sb="3" eb="4">
      <t>エン</t>
    </rPh>
    <phoneticPr fontId="51"/>
  </si>
  <si>
    <t>中高一般</t>
    <rPh sb="0" eb="2">
      <t>チュウコウ</t>
    </rPh>
    <rPh sb="2" eb="4">
      <t>イッパン</t>
    </rPh>
    <phoneticPr fontId="51"/>
  </si>
  <si>
    <t>６００円</t>
    <rPh sb="3" eb="4">
      <t>エン</t>
    </rPh>
    <phoneticPr fontId="51"/>
  </si>
  <si>
    <t>７００円</t>
    <rPh sb="3" eb="4">
      <t>エン</t>
    </rPh>
    <phoneticPr fontId="51"/>
  </si>
  <si>
    <t>２０２４年度　　名古屋地区陸上教室　実施要項</t>
    <rPh sb="4" eb="6">
      <t>ネンド</t>
    </rPh>
    <rPh sb="8" eb="11">
      <t>ナゴヤ</t>
    </rPh>
    <rPh sb="11" eb="13">
      <t>チク</t>
    </rPh>
    <rPh sb="13" eb="15">
      <t>リクジョウ</t>
    </rPh>
    <rPh sb="15" eb="17">
      <t>キョウシツ</t>
    </rPh>
    <rPh sb="18" eb="20">
      <t>ジッシ</t>
    </rPh>
    <rPh sb="20" eb="22">
      <t>ヨウコウ</t>
    </rPh>
    <phoneticPr fontId="6"/>
  </si>
  <si>
    <t>陸上競技における走・投・跳運動を基本動作と専門的な技術の習得と、</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phoneticPr fontId="6"/>
  </si>
  <si>
    <t>ジュニア陸上競技者とその指導者の育成と陸上競技の普及を目指す。</t>
    <rPh sb="12" eb="15">
      <t>シドウシャ</t>
    </rPh>
    <rPh sb="16" eb="18">
      <t>イクセイ</t>
    </rPh>
    <rPh sb="19" eb="21">
      <t>リクジョウ</t>
    </rPh>
    <rPh sb="21" eb="23">
      <t>キョウギ</t>
    </rPh>
    <rPh sb="24" eb="26">
      <t>フキュウ</t>
    </rPh>
    <rPh sb="27" eb="29">
      <t>メザ</t>
    </rPh>
    <phoneticPr fontId="6"/>
  </si>
  <si>
    <t>ミズノ</t>
    <phoneticPr fontId="51"/>
  </si>
  <si>
    <t>短距離・中長距離・障害・跳躍・小学生</t>
    <rPh sb="0" eb="3">
      <t>タンキョリ</t>
    </rPh>
    <rPh sb="4" eb="5">
      <t>チュウ</t>
    </rPh>
    <rPh sb="5" eb="6">
      <t>ナガ</t>
    </rPh>
    <rPh sb="6" eb="8">
      <t>キョリ</t>
    </rPh>
    <rPh sb="9" eb="11">
      <t>ショウガイ</t>
    </rPh>
    <rPh sb="12" eb="14">
      <t>チョウヤク</t>
    </rPh>
    <rPh sb="15" eb="18">
      <t>ショウガクセイ</t>
    </rPh>
    <phoneticPr fontId="6"/>
  </si>
  <si>
    <t>※　本年度は、午前の部において、愛知陸上協会普及部の指導者による教室を行い</t>
    <rPh sb="2" eb="5">
      <t>ホンネンド</t>
    </rPh>
    <rPh sb="7" eb="9">
      <t>ゴゼン</t>
    </rPh>
    <rPh sb="10" eb="11">
      <t>ブ</t>
    </rPh>
    <rPh sb="16" eb="18">
      <t>アイチ</t>
    </rPh>
    <rPh sb="18" eb="20">
      <t>リクジョウ</t>
    </rPh>
    <rPh sb="20" eb="22">
      <t>キョウカイ</t>
    </rPh>
    <rPh sb="22" eb="24">
      <t>フキュウ</t>
    </rPh>
    <rPh sb="24" eb="25">
      <t>ブ</t>
    </rPh>
    <rPh sb="26" eb="28">
      <t>シドウ</t>
    </rPh>
    <rPh sb="28" eb="29">
      <t>シャ</t>
    </rPh>
    <rPh sb="32" eb="34">
      <t>キョウシツ</t>
    </rPh>
    <rPh sb="35" eb="36">
      <t>オコナ</t>
    </rPh>
    <phoneticPr fontId="1"/>
  </si>
  <si>
    <t>午後は参加いただいた団体のみ、引率監督の責任のもとに振り返りとして使用可とします。</t>
    <rPh sb="0" eb="2">
      <t>ゴゴ</t>
    </rPh>
    <rPh sb="3" eb="5">
      <t>サンカ</t>
    </rPh>
    <rPh sb="10" eb="12">
      <t>ダンタイ</t>
    </rPh>
    <rPh sb="15" eb="17">
      <t>インソツ</t>
    </rPh>
    <rPh sb="17" eb="19">
      <t>カントク</t>
    </rPh>
    <rPh sb="20" eb="22">
      <t>セキニン</t>
    </rPh>
    <rPh sb="26" eb="27">
      <t>フ</t>
    </rPh>
    <rPh sb="28" eb="29">
      <t>カエ</t>
    </rPh>
    <rPh sb="33" eb="36">
      <t>シヨウカ</t>
    </rPh>
    <phoneticPr fontId="1"/>
  </si>
  <si>
    <t>12月１４日の教室にはゲストとして１００ｍ愛知県記録保持者(10秒12)本郷汰樹選手に来ていただきます。</t>
    <rPh sb="2" eb="3">
      <t>ガツ</t>
    </rPh>
    <rPh sb="5" eb="6">
      <t>ヒ</t>
    </rPh>
    <rPh sb="7" eb="9">
      <t>キョウシツ</t>
    </rPh>
    <rPh sb="21" eb="29">
      <t>アイチケンキロクホジシャ</t>
    </rPh>
    <rPh sb="32" eb="33">
      <t>ビョウ</t>
    </rPh>
    <rPh sb="36" eb="38">
      <t>ホンゴウ</t>
    </rPh>
    <rPh sb="38" eb="39">
      <t>タ</t>
    </rPh>
    <rPh sb="39" eb="40">
      <t>ジュ</t>
    </rPh>
    <rPh sb="40" eb="42">
      <t>センシュ</t>
    </rPh>
    <rPh sb="43" eb="44">
      <t>キ</t>
    </rPh>
    <phoneticPr fontId="51"/>
  </si>
  <si>
    <t>受付</t>
    <rPh sb="0" eb="2">
      <t>ウケツケ</t>
    </rPh>
    <phoneticPr fontId="51"/>
  </si>
  <si>
    <t>８：３０～８：５０</t>
    <phoneticPr fontId="51"/>
  </si>
  <si>
    <t>教室</t>
    <rPh sb="0" eb="2">
      <t>キョウシツ</t>
    </rPh>
    <phoneticPr fontId="51"/>
  </si>
  <si>
    <t>９：００～１２；３０</t>
    <phoneticPr fontId="51"/>
  </si>
  <si>
    <t>１３：００～１６：００</t>
    <phoneticPr fontId="51"/>
  </si>
  <si>
    <t>完全撤収</t>
    <rPh sb="0" eb="4">
      <t>カンゼンテッシュウ</t>
    </rPh>
    <phoneticPr fontId="51"/>
  </si>
  <si>
    <t>※小・中学生に限り、個人で県大会3位以内入賞の生徒は参加費免除となります。</t>
    <rPh sb="10" eb="12">
      <t>コジン</t>
    </rPh>
    <rPh sb="14" eb="16">
      <t>タイカイ</t>
    </rPh>
    <rPh sb="20" eb="22">
      <t>ニュウショ</t>
    </rPh>
    <phoneticPr fontId="46"/>
  </si>
  <si>
    <t>・保険について・・・事前申し込みの選手のみ対象とします。事前受付期間後も教室への申し込みは受け付けますが、保険への加入はできなくなりますことをご承知おきください。</t>
    <rPh sb="10" eb="12">
      <t>ジゼン</t>
    </rPh>
    <rPh sb="12" eb="13">
      <t>モウ</t>
    </rPh>
    <rPh sb="14" eb="15">
      <t>コ</t>
    </rPh>
    <rPh sb="17" eb="19">
      <t>センシュ</t>
    </rPh>
    <rPh sb="21" eb="23">
      <t>タイショウ</t>
    </rPh>
    <rPh sb="28" eb="30">
      <t>ジゼン</t>
    </rPh>
    <rPh sb="30" eb="32">
      <t>ウケツケ</t>
    </rPh>
    <rPh sb="32" eb="34">
      <t>キカン</t>
    </rPh>
    <rPh sb="34" eb="35">
      <t>ゴ</t>
    </rPh>
    <rPh sb="36" eb="38">
      <t>キョウシツ</t>
    </rPh>
    <rPh sb="40" eb="41">
      <t>モウ</t>
    </rPh>
    <rPh sb="42" eb="43">
      <t>コ</t>
    </rPh>
    <rPh sb="45" eb="46">
      <t>ウ</t>
    </rPh>
    <rPh sb="47" eb="48">
      <t>ツ</t>
    </rPh>
    <rPh sb="53" eb="55">
      <t>ホケン</t>
    </rPh>
    <rPh sb="57" eb="59">
      <t>カニュウ</t>
    </rPh>
    <rPh sb="72" eb="74">
      <t>ショウチ</t>
    </rPh>
    <phoneticPr fontId="46"/>
  </si>
  <si>
    <r>
      <t>申し込みファイルのダウンロード　</t>
    </r>
    <r>
      <rPr>
        <b/>
        <sz val="13"/>
        <color theme="1"/>
        <rFont val="ＭＳ Ｐゴシック"/>
        <family val="3"/>
        <charset val="128"/>
      </rPr>
      <t>愛知陸協→名古屋→陸上教室申し込みファイル</t>
    </r>
    <r>
      <rPr>
        <b/>
        <sz val="13"/>
        <color theme="1"/>
        <rFont val="ＭＳ Ｐ明朝"/>
        <family val="1"/>
        <charset val="128"/>
      </rPr>
      <t>→入力→振込→郵送</t>
    </r>
    <rPh sb="0" eb="1">
      <t>モウ</t>
    </rPh>
    <rPh sb="2" eb="3">
      <t>コ</t>
    </rPh>
    <rPh sb="16" eb="20">
      <t>アイチ</t>
    </rPh>
    <rPh sb="21" eb="24">
      <t>ナゴヤ</t>
    </rPh>
    <rPh sb="25" eb="27">
      <t>リクジョウ</t>
    </rPh>
    <rPh sb="27" eb="29">
      <t>キョウシツ</t>
    </rPh>
    <rPh sb="29" eb="30">
      <t>モウ</t>
    </rPh>
    <rPh sb="31" eb="32">
      <t>コ</t>
    </rPh>
    <rPh sb="38" eb="40">
      <t>ニュウリョク</t>
    </rPh>
    <rPh sb="41" eb="43">
      <t>フリコミ</t>
    </rPh>
    <rPh sb="44" eb="46">
      <t>ユウソウ</t>
    </rPh>
    <phoneticPr fontId="46"/>
  </si>
  <si>
    <t>事前申込期間</t>
    <rPh sb="0" eb="2">
      <t>ジゼン</t>
    </rPh>
    <rPh sb="2" eb="4">
      <t>モウシコミ</t>
    </rPh>
    <rPh sb="4" eb="6">
      <t>キカン</t>
    </rPh>
    <phoneticPr fontId="6"/>
  </si>
  <si>
    <t>２０２４年１０月１５日(火)～１１月６日(水)</t>
    <rPh sb="4" eb="5">
      <t>ネン</t>
    </rPh>
    <rPh sb="7" eb="8">
      <t>ツキ</t>
    </rPh>
    <rPh sb="10" eb="11">
      <t>ビ</t>
    </rPh>
    <rPh sb="12" eb="13">
      <t>ヒ</t>
    </rPh>
    <rPh sb="17" eb="18">
      <t>ツキ</t>
    </rPh>
    <rPh sb="19" eb="20">
      <t>ビ</t>
    </rPh>
    <rPh sb="21" eb="22">
      <t>スイ</t>
    </rPh>
    <phoneticPr fontId="6"/>
  </si>
  <si>
    <t>　申込先　　守山郵便局　私書箱14号　名古屋地区陸上競技協会</t>
    <rPh sb="1" eb="2">
      <t>モウ</t>
    </rPh>
    <rPh sb="2" eb="3">
      <t>コ</t>
    </rPh>
    <rPh sb="3" eb="4">
      <t>サキ</t>
    </rPh>
    <rPh sb="6" eb="8">
      <t>モリヤマ</t>
    </rPh>
    <rPh sb="8" eb="11">
      <t>ユウビンキョク</t>
    </rPh>
    <rPh sb="12" eb="15">
      <t>シショバコ</t>
    </rPh>
    <rPh sb="17" eb="18">
      <t>ゴウ</t>
    </rPh>
    <rPh sb="19" eb="22">
      <t>ナゴヤ</t>
    </rPh>
    <rPh sb="22" eb="24">
      <t>チク</t>
    </rPh>
    <rPh sb="24" eb="26">
      <t>リクジョウ</t>
    </rPh>
    <rPh sb="26" eb="28">
      <t>キョウギ</t>
    </rPh>
    <rPh sb="28" eb="30">
      <t>キョウカイ</t>
    </rPh>
    <phoneticPr fontId="6"/>
  </si>
  <si>
    <r>
      <t>　申し込みアドレス　</t>
    </r>
    <r>
      <rPr>
        <b/>
        <sz val="18"/>
        <color theme="1"/>
        <rFont val="ＭＳ Ｐゴシック"/>
        <family val="3"/>
        <charset val="128"/>
      </rPr>
      <t>rikujokyousitu.kyogikai@gmail.com</t>
    </r>
    <rPh sb="1" eb="2">
      <t>モウ</t>
    </rPh>
    <rPh sb="3" eb="4">
      <t>コ</t>
    </rPh>
    <phoneticPr fontId="46"/>
  </si>
  <si>
    <t>振込先</t>
    <rPh sb="0" eb="3">
      <t>フリコミサキ</t>
    </rPh>
    <phoneticPr fontId="51"/>
  </si>
  <si>
    <t>ゆうちょ銀行</t>
    <rPh sb="4" eb="6">
      <t>ギンコウ</t>
    </rPh>
    <phoneticPr fontId="51"/>
  </si>
  <si>
    <t>店名：二一八</t>
    <rPh sb="0" eb="2">
      <t>テンメイ</t>
    </rPh>
    <rPh sb="3" eb="4">
      <t>ニ</t>
    </rPh>
    <rPh sb="4" eb="5">
      <t>イチ</t>
    </rPh>
    <rPh sb="5" eb="6">
      <t>ハチ</t>
    </rPh>
    <phoneticPr fontId="51"/>
  </si>
  <si>
    <t>店番</t>
    <rPh sb="0" eb="2">
      <t>テンバン</t>
    </rPh>
    <phoneticPr fontId="51"/>
  </si>
  <si>
    <t>普通預金</t>
    <rPh sb="0" eb="2">
      <t>フツウ</t>
    </rPh>
    <rPh sb="2" eb="4">
      <t>ヨキン</t>
    </rPh>
    <phoneticPr fontId="51"/>
  </si>
  <si>
    <t>口座番号　9839759</t>
    <rPh sb="0" eb="4">
      <t>コウザバンゴウ</t>
    </rPh>
    <phoneticPr fontId="51"/>
  </si>
  <si>
    <t>受取人名義</t>
    <rPh sb="0" eb="3">
      <t>ウケトリニン</t>
    </rPh>
    <rPh sb="3" eb="5">
      <t>メイギ</t>
    </rPh>
    <phoneticPr fontId="51"/>
  </si>
  <si>
    <t>愛知陸上競技教室</t>
    <rPh sb="0" eb="2">
      <t>アイチ</t>
    </rPh>
    <rPh sb="2" eb="4">
      <t>リクジョウ</t>
    </rPh>
    <rPh sb="4" eb="6">
      <t>キョウギ</t>
    </rPh>
    <rPh sb="6" eb="8">
      <t>キョウシツ</t>
    </rPh>
    <phoneticPr fontId="51"/>
  </si>
  <si>
    <t>＊団体名に愛知県立や名古屋市立などは絶対につけないでください。</t>
    <rPh sb="1" eb="4">
      <t>ダンタイメイ</t>
    </rPh>
    <rPh sb="5" eb="9">
      <t>アイチケンリツ</t>
    </rPh>
    <rPh sb="10" eb="15">
      <t>ナゴヤシリツ</t>
    </rPh>
    <rPh sb="18" eb="20">
      <t>ゼッタイ</t>
    </rPh>
    <phoneticPr fontId="51"/>
  </si>
  <si>
    <t>　個人登録の方は個人名で振込を行ってください。</t>
    <rPh sb="1" eb="5">
      <t>コジントウロク</t>
    </rPh>
    <rPh sb="6" eb="7">
      <t>カタ</t>
    </rPh>
    <rPh sb="8" eb="11">
      <t>コジンメイ</t>
    </rPh>
    <rPh sb="12" eb="14">
      <t>フリコミ</t>
    </rPh>
    <rPh sb="15" eb="16">
      <t>オコナ</t>
    </rPh>
    <phoneticPr fontId="51"/>
  </si>
  <si>
    <t>　振込期限</t>
    <rPh sb="1" eb="5">
      <t>フリコミキゲン</t>
    </rPh>
    <phoneticPr fontId="51"/>
  </si>
  <si>
    <t>　１１月８日(金)</t>
    <rPh sb="3" eb="4">
      <t>ガツ</t>
    </rPh>
    <rPh sb="5" eb="6">
      <t>ヒ</t>
    </rPh>
    <rPh sb="7" eb="8">
      <t>キン</t>
    </rPh>
    <phoneticPr fontId="51"/>
  </si>
  <si>
    <t>・今年度は午前クリニック・午後は各自で振り返り練習という形で実施します。</t>
    <rPh sb="1" eb="4">
      <t>コンネンド</t>
    </rPh>
    <rPh sb="5" eb="7">
      <t>ゴゼン</t>
    </rPh>
    <rPh sb="13" eb="15">
      <t>ゴゴ</t>
    </rPh>
    <rPh sb="16" eb="18">
      <t>カクジ</t>
    </rPh>
    <rPh sb="19" eb="20">
      <t>フ</t>
    </rPh>
    <rPh sb="21" eb="22">
      <t>カエ</t>
    </rPh>
    <rPh sb="23" eb="25">
      <t>レンシュウ</t>
    </rPh>
    <rPh sb="28" eb="29">
      <t>カタチ</t>
    </rPh>
    <rPh sb="30" eb="32">
      <t>ジッシ</t>
    </rPh>
    <phoneticPr fontId="46"/>
  </si>
  <si>
    <t>　希望者は、参加申し込み書にサイズを記入し、参加料と一緒にお振込み下さい。　　　　　　　　　　　　</t>
    <rPh sb="22" eb="25">
      <t>サンカリョウ</t>
    </rPh>
    <rPh sb="26" eb="28">
      <t>イッショ</t>
    </rPh>
    <rPh sb="30" eb="32">
      <t>フリコ</t>
    </rPh>
    <rPh sb="33" eb="34">
      <t>クダ</t>
    </rPh>
    <phoneticPr fontId="6"/>
  </si>
  <si>
    <t>・投てき種目は知多で別日に実施します。</t>
    <rPh sb="1" eb="2">
      <t>トウ</t>
    </rPh>
    <rPh sb="4" eb="6">
      <t>シュモク</t>
    </rPh>
    <rPh sb="7" eb="9">
      <t>チタ</t>
    </rPh>
    <rPh sb="10" eb="11">
      <t>ベツ</t>
    </rPh>
    <rPh sb="11" eb="12">
      <t>ビ</t>
    </rPh>
    <rPh sb="13" eb="15">
      <t>ジッシ</t>
    </rPh>
    <phoneticPr fontId="51"/>
  </si>
  <si>
    <t>・天候により、中止となる場合があります。QRコードで実施の可否を前日午後に必ずご確認ください。</t>
    <rPh sb="1" eb="3">
      <t>テンコウ</t>
    </rPh>
    <rPh sb="7" eb="9">
      <t>チュウシ</t>
    </rPh>
    <rPh sb="12" eb="14">
      <t>バアイ</t>
    </rPh>
    <rPh sb="26" eb="28">
      <t>ジッシ</t>
    </rPh>
    <rPh sb="29" eb="31">
      <t>カヒ</t>
    </rPh>
    <rPh sb="32" eb="34">
      <t>ゼンジツ</t>
    </rPh>
    <rPh sb="34" eb="36">
      <t>ゴゴ</t>
    </rPh>
    <rPh sb="37" eb="38">
      <t>カナラ</t>
    </rPh>
    <rPh sb="40" eb="42">
      <t>カクニン</t>
    </rPh>
    <phoneticPr fontId="6"/>
  </si>
  <si>
    <t>・今年度予備日はありません。中止や欠席による返金対応はできませんので予めご了承願います。</t>
    <rPh sb="1" eb="4">
      <t>コンネンド</t>
    </rPh>
    <rPh sb="4" eb="7">
      <t>ヨビビ</t>
    </rPh>
    <rPh sb="14" eb="16">
      <t>チュウシ</t>
    </rPh>
    <rPh sb="17" eb="19">
      <t>ケッセキ</t>
    </rPh>
    <rPh sb="22" eb="26">
      <t>ヘンキンタイオウ</t>
    </rPh>
    <rPh sb="34" eb="35">
      <t>アラカジ</t>
    </rPh>
    <rPh sb="37" eb="39">
      <t>リョウショウ</t>
    </rPh>
    <rPh sb="39" eb="40">
      <t>ネガ</t>
    </rPh>
    <phoneticPr fontId="51"/>
  </si>
  <si>
    <t>XL</t>
    <phoneticPr fontId="6"/>
  </si>
  <si>
    <t>2XL</t>
    <phoneticPr fontId="6"/>
  </si>
  <si>
    <t>3XL</t>
  </si>
  <si>
    <t>3XL</t>
    <phoneticPr fontId="6"/>
  </si>
  <si>
    <t>4XL</t>
  </si>
  <si>
    <t>男女事前</t>
    <rPh sb="0" eb="2">
      <t>ダンジョ</t>
    </rPh>
    <rPh sb="2" eb="4">
      <t>ジゼン</t>
    </rPh>
    <phoneticPr fontId="6"/>
  </si>
  <si>
    <t>男女当日</t>
    <rPh sb="0" eb="2">
      <t>ダンジョ</t>
    </rPh>
    <rPh sb="2" eb="4">
      <t>トウジツ</t>
    </rPh>
    <phoneticPr fontId="6"/>
  </si>
  <si>
    <t>県大会
3位以内</t>
    <rPh sb="0" eb="3">
      <t>ケンタイカイ</t>
    </rPh>
    <rPh sb="5" eb="8">
      <t>イイナイ</t>
    </rPh>
    <phoneticPr fontId="6"/>
  </si>
  <si>
    <t>中学生のみ</t>
    <rPh sb="0" eb="3">
      <t>チュウ</t>
    </rPh>
    <phoneticPr fontId="6"/>
  </si>
  <si>
    <t>中１</t>
    <rPh sb="0" eb="1">
      <t>チュウ</t>
    </rPh>
    <phoneticPr fontId="6"/>
  </si>
  <si>
    <t>中２</t>
    <rPh sb="0" eb="1">
      <t>チュウ</t>
    </rPh>
    <phoneticPr fontId="6"/>
  </si>
  <si>
    <t>中３</t>
    <rPh sb="0" eb="1">
      <t>チュウ</t>
    </rPh>
    <phoneticPr fontId="6"/>
  </si>
  <si>
    <t>高１</t>
    <rPh sb="0" eb="1">
      <t>コウ</t>
    </rPh>
    <phoneticPr fontId="6"/>
  </si>
  <si>
    <t>高２</t>
    <rPh sb="0" eb="1">
      <t>コウ</t>
    </rPh>
    <phoneticPr fontId="6"/>
  </si>
  <si>
    <t>高３</t>
    <rPh sb="0" eb="1">
      <t>コウ</t>
    </rPh>
    <phoneticPr fontId="6"/>
  </si>
  <si>
    <t>大１</t>
    <rPh sb="0" eb="1">
      <t>ダイ</t>
    </rPh>
    <phoneticPr fontId="6"/>
  </si>
  <si>
    <t>大２</t>
    <rPh sb="0" eb="1">
      <t>ダイ</t>
    </rPh>
    <phoneticPr fontId="6"/>
  </si>
  <si>
    <t>大３</t>
    <rPh sb="0" eb="1">
      <t>ダイ</t>
    </rPh>
    <phoneticPr fontId="6"/>
  </si>
  <si>
    <t>大４</t>
    <rPh sb="0" eb="1">
      <t>ダイ</t>
    </rPh>
    <phoneticPr fontId="6"/>
  </si>
  <si>
    <t>大５</t>
    <rPh sb="0" eb="1">
      <t>ダイ</t>
    </rPh>
    <phoneticPr fontId="6"/>
  </si>
  <si>
    <t>大６</t>
    <rPh sb="0" eb="1">
      <t>ダイ</t>
    </rPh>
    <phoneticPr fontId="6"/>
  </si>
  <si>
    <t>その他</t>
    <rPh sb="2" eb="3">
      <t>タ</t>
    </rPh>
    <phoneticPr fontId="6"/>
  </si>
  <si>
    <t>当日</t>
    <rPh sb="0" eb="2">
      <t>トウジツ</t>
    </rPh>
    <phoneticPr fontId="6"/>
  </si>
  <si>
    <t xml:space="preserve">４ </t>
    <phoneticPr fontId="6"/>
  </si>
  <si>
    <t>参加日時が不明の場合、事前申込期限を過ぎた場合などは、当日を選択してください。</t>
    <rPh sb="0" eb="2">
      <t>サンカ</t>
    </rPh>
    <rPh sb="2" eb="4">
      <t>ニチジ</t>
    </rPh>
    <rPh sb="5" eb="7">
      <t>フメイ</t>
    </rPh>
    <rPh sb="8" eb="10">
      <t>バアイ</t>
    </rPh>
    <rPh sb="11" eb="13">
      <t>ジゼン</t>
    </rPh>
    <rPh sb="13" eb="17">
      <t>モウシコミキゲ</t>
    </rPh>
    <rPh sb="18" eb="19">
      <t>ス</t>
    </rPh>
    <rPh sb="21" eb="23">
      <t>バアイ</t>
    </rPh>
    <rPh sb="27" eb="29">
      <t>トウジツ</t>
    </rPh>
    <rPh sb="30" eb="32">
      <t>センタク</t>
    </rPh>
    <phoneticPr fontId="6"/>
  </si>
  <si>
    <t>5XL</t>
  </si>
  <si>
    <t>6XL</t>
  </si>
  <si>
    <t>7XL</t>
  </si>
  <si>
    <t>5XL</t>
    <phoneticPr fontId="6"/>
  </si>
  <si>
    <t>１回目参加･当日</t>
    <rPh sb="1" eb="2">
      <t>カイ</t>
    </rPh>
    <rPh sb="2" eb="3">
      <t>メ</t>
    </rPh>
    <rPh sb="3" eb="5">
      <t>サンカ</t>
    </rPh>
    <rPh sb="6" eb="8">
      <t>トウジツ</t>
    </rPh>
    <phoneticPr fontId="6"/>
  </si>
  <si>
    <t>１回目参加･事前</t>
    <rPh sb="1" eb="2">
      <t>カイ</t>
    </rPh>
    <rPh sb="2" eb="3">
      <t>メ</t>
    </rPh>
    <rPh sb="3" eb="5">
      <t>サンカ</t>
    </rPh>
    <rPh sb="6" eb="8">
      <t>ジゼン</t>
    </rPh>
    <phoneticPr fontId="6"/>
  </si>
  <si>
    <t>✕</t>
    <phoneticPr fontId="6"/>
  </si>
  <si>
    <r>
      <t>２回目参加･</t>
    </r>
    <r>
      <rPr>
        <b/>
        <sz val="11"/>
        <rFont val="MS UI Gothic"/>
        <family val="3"/>
        <charset val="128"/>
      </rPr>
      <t>当日</t>
    </r>
    <rPh sb="1" eb="2">
      <t>カイ</t>
    </rPh>
    <rPh sb="2" eb="3">
      <t>メ</t>
    </rPh>
    <rPh sb="3" eb="5">
      <t>サンカ</t>
    </rPh>
    <rPh sb="6" eb="8">
      <t>トウジツ</t>
    </rPh>
    <phoneticPr fontId="6"/>
  </si>
  <si>
    <t>２回目参加･事前</t>
    <rPh sb="1" eb="2">
      <t>カイ</t>
    </rPh>
    <rPh sb="2" eb="3">
      <t>メ</t>
    </rPh>
    <rPh sb="3" eb="5">
      <t>サンカ</t>
    </rPh>
    <rPh sb="6" eb="8">
      <t>ジz</t>
    </rPh>
    <phoneticPr fontId="6"/>
  </si>
  <si>
    <r>
      <t>３回目参加･</t>
    </r>
    <r>
      <rPr>
        <b/>
        <sz val="11"/>
        <rFont val="MS UI Gothic"/>
        <family val="3"/>
        <charset val="128"/>
      </rPr>
      <t>事前</t>
    </r>
    <rPh sb="1" eb="2">
      <t>カイ</t>
    </rPh>
    <rPh sb="2" eb="3">
      <t>メ</t>
    </rPh>
    <rPh sb="3" eb="5">
      <t>サンカ</t>
    </rPh>
    <rPh sb="6" eb="8">
      <t>ジ</t>
    </rPh>
    <phoneticPr fontId="6"/>
  </si>
  <si>
    <t>３回目参加･当日</t>
    <rPh sb="1" eb="2">
      <t>カイ</t>
    </rPh>
    <rPh sb="2" eb="3">
      <t>メ</t>
    </rPh>
    <rPh sb="3" eb="5">
      <t>サンカ</t>
    </rPh>
    <rPh sb="6" eb="8">
      <t>トウ</t>
    </rPh>
    <phoneticPr fontId="6"/>
  </si>
  <si>
    <t>参加費　計</t>
    <rPh sb="0" eb="3">
      <t>サンカヒ</t>
    </rPh>
    <rPh sb="4" eb="5">
      <t>ケイ</t>
    </rPh>
    <phoneticPr fontId="6"/>
  </si>
  <si>
    <t>◯</t>
    <phoneticPr fontId="6"/>
  </si>
  <si>
    <t>中学生以上当日用</t>
    <rPh sb="0" eb="3">
      <t>チュウガクセイ</t>
    </rPh>
    <rPh sb="3" eb="5">
      <t>イジョウ</t>
    </rPh>
    <rPh sb="5" eb="7">
      <t>トウジツ</t>
    </rPh>
    <rPh sb="7" eb="8">
      <t>ヨウ</t>
    </rPh>
    <phoneticPr fontId="6"/>
  </si>
  <si>
    <t>このファイルは、１１月７日以降から利用できす。</t>
    <rPh sb="10" eb="11">
      <t>ガツ</t>
    </rPh>
    <rPh sb="12" eb="13">
      <t>ヒ</t>
    </rPh>
    <rPh sb="13" eb="15">
      <t>イコウ</t>
    </rPh>
    <rPh sb="17" eb="19">
      <t>リヨウ</t>
    </rPh>
    <phoneticPr fontId="6"/>
  </si>
  <si>
    <t>　　②振込先</t>
    <rPh sb="3" eb="5">
      <t>フリコミ</t>
    </rPh>
    <rPh sb="5" eb="6">
      <t>サキ</t>
    </rPh>
    <phoneticPr fontId="6"/>
  </si>
  <si>
    <t>　　③申込完了</t>
    <rPh sb="3" eb="5">
      <t>モウシコミ</t>
    </rPh>
    <rPh sb="5" eb="7">
      <t>カンリョウ</t>
    </rPh>
    <phoneticPr fontId="6"/>
  </si>
  <si>
    <t>・Tシャツについて・・・1枚2000円(税込)で、事前注文となります。Ｔシャツのお渡しは、第２回目の予定です。</t>
    <rPh sb="13" eb="14">
      <t>マイ</t>
    </rPh>
    <rPh sb="18" eb="19">
      <t>エン</t>
    </rPh>
    <rPh sb="20" eb="21">
      <t>ゼイ</t>
    </rPh>
    <rPh sb="21" eb="22">
      <t>コミ</t>
    </rPh>
    <rPh sb="25" eb="27">
      <t>ジゼン</t>
    </rPh>
    <rPh sb="27" eb="29">
      <t>チュウモン</t>
    </rPh>
    <rPh sb="41" eb="42">
      <t>ワタ</t>
    </rPh>
    <rPh sb="45" eb="46">
      <t>ダイ</t>
    </rPh>
    <rPh sb="47" eb="48">
      <t>カイ</t>
    </rPh>
    <rPh sb="48" eb="49">
      <t>メ</t>
    </rPh>
    <rPh sb="50" eb="52">
      <t>ヨテイ</t>
    </rPh>
    <phoneticPr fontId="6"/>
  </si>
  <si>
    <t>PDFでは送らないでください。</t>
    <rPh sb="5" eb="6">
      <t>オク</t>
    </rPh>
    <phoneticPr fontId="6"/>
  </si>
  <si>
    <t>このファイルは、１１月８日以降から利用できす。</t>
    <rPh sb="10" eb="11">
      <t>ガツ</t>
    </rPh>
    <rPh sb="12" eb="13">
      <t>ヒ</t>
    </rPh>
    <rPh sb="13" eb="15">
      <t>イコウ</t>
    </rPh>
    <rPh sb="17" eb="19">
      <t>リヨウ</t>
    </rPh>
    <phoneticPr fontId="6"/>
  </si>
  <si>
    <t>参加の前日までにファイルを送信してください</t>
    <phoneticPr fontId="6"/>
  </si>
  <si>
    <r>
      <t>事前受付期間後も申し込みは受付けますが、</t>
    </r>
    <r>
      <rPr>
        <u val="double"/>
        <sz val="22"/>
        <color theme="3" tint="0.39997558519241921"/>
        <rFont val="HGS創英角ﾎﾟｯﾌﾟ体"/>
        <family val="3"/>
        <charset val="128"/>
      </rPr>
      <t>保険への加入はできなくなりますことをご承知おきください。</t>
    </r>
    <r>
      <rPr>
        <sz val="22"/>
        <color rgb="FFFF0000"/>
        <rFont val="HGS創英角ﾎﾟｯﾌﾟ体"/>
        <family val="3"/>
        <charset val="128"/>
      </rPr>
      <t xml:space="preserve">
Tシャツの受付は、１２月１４日(土)までです。</t>
    </r>
    <rPh sb="0" eb="2">
      <t>ジゼン</t>
    </rPh>
    <rPh sb="2" eb="4">
      <t>ウケツケ</t>
    </rPh>
    <rPh sb="4" eb="6">
      <t>キカン</t>
    </rPh>
    <rPh sb="6" eb="7">
      <t>ゴ</t>
    </rPh>
    <rPh sb="8" eb="9">
      <t>モウ</t>
    </rPh>
    <rPh sb="10" eb="11">
      <t>コ</t>
    </rPh>
    <rPh sb="13" eb="15">
      <t>ウケツ</t>
    </rPh>
    <rPh sb="20" eb="22">
      <t>ホケン</t>
    </rPh>
    <rPh sb="24" eb="26">
      <t>カニュウ</t>
    </rPh>
    <rPh sb="39" eb="41">
      <t>ショウチ</t>
    </rPh>
    <rPh sb="55" eb="57">
      <t>ウケツケ</t>
    </rPh>
    <rPh sb="61" eb="62">
      <t>ガツ</t>
    </rPh>
    <rPh sb="64" eb="65">
      <t>ヒ</t>
    </rPh>
    <rPh sb="66" eb="67">
      <t>ツチ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</si>
</sst>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411]ggge&quot;年&quot;m&quot;月&quot;d&quot;日&quot;;@"/>
    <numFmt numFmtId="177" formatCode="#"/>
    <numFmt numFmtId="178" formatCode="m&quot;月&quot;d&quot;日&quot;;@"/>
    <numFmt numFmtId="179" formatCode="[$-411]yyyy&quot;年&quot;m&quot;月&quot;d&quot;日(&quot;aaa&quot;)&quot;"/>
    <numFmt numFmtId="180" formatCode="yyyy&quot;年&quot;m&quot;月&quot;d&quot;日&quot;\(aaa\)"/>
  </numFmts>
  <fonts count="9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8"/>
      <color indexed="8"/>
      <name val="ＭＳ ゴシック"/>
      <family val="3"/>
      <charset val="128"/>
    </font>
    <font>
      <sz val="6"/>
      <name val="ＭＳ Ｐゴシック"/>
      <family val="2"/>
      <charset val="128"/>
      <scheme val="minor"/>
    </font>
    <font>
      <sz val="11"/>
      <color theme="1"/>
      <name val="ＭＳ Ｐゴシック"/>
      <family val="2"/>
      <charset val="128"/>
      <scheme val="minor"/>
    </font>
    <font>
      <sz val="11"/>
      <name val="ＤＦ平成ゴシック体W5"/>
      <family val="3"/>
      <charset val="128"/>
    </font>
    <font>
      <sz val="11"/>
      <name val="ＭＳ Ｐゴシック"/>
      <family val="2"/>
      <charset val="128"/>
    </font>
    <font>
      <b/>
      <sz val="14"/>
      <color indexed="81"/>
      <name val="ＭＳ Ｐゴシック"/>
      <family val="3"/>
      <charset val="128"/>
    </font>
    <font>
      <sz val="6"/>
      <name val="ＭＳ ゴシック"/>
      <family val="2"/>
      <charset val="128"/>
    </font>
    <font>
      <sz val="14"/>
      <color theme="1"/>
      <name val="HGｺﾞｼｯｸE"/>
      <family val="3"/>
      <charset val="128"/>
    </font>
    <font>
      <sz val="14"/>
      <color rgb="FFFF0000"/>
      <name val="HGｺﾞｼｯｸE"/>
      <family val="3"/>
      <charset val="128"/>
    </font>
    <font>
      <b/>
      <sz val="11"/>
      <color rgb="FFFF0000"/>
      <name val="ＭＳ 明朝"/>
      <family val="1"/>
      <charset val="128"/>
    </font>
    <font>
      <b/>
      <sz val="11"/>
      <name val="ＤＦ平成明朝体W7"/>
      <family val="3"/>
      <charset val="128"/>
    </font>
    <font>
      <sz val="12"/>
      <color theme="1"/>
      <name val="ＭＳ ゴシック"/>
      <family val="3"/>
      <charset val="128"/>
    </font>
    <font>
      <b/>
      <sz val="14"/>
      <color theme="1"/>
      <name val="HGSｺﾞｼｯｸE"/>
      <family val="3"/>
      <charset val="128"/>
    </font>
    <font>
      <b/>
      <sz val="14"/>
      <color rgb="FFFF0000"/>
      <name val="HGSｺﾞｼｯｸE"/>
      <family val="3"/>
      <charset val="128"/>
    </font>
    <font>
      <b/>
      <sz val="14"/>
      <name val="HGSｺﾞｼｯｸE"/>
      <family val="3"/>
      <charset val="128"/>
    </font>
    <font>
      <sz val="14"/>
      <color theme="1"/>
      <name val="HGSｺﾞｼｯｸE"/>
      <family val="3"/>
      <charset val="128"/>
    </font>
    <font>
      <b/>
      <sz val="24"/>
      <color theme="1"/>
      <name val="ＭＳ ゴシック"/>
      <family val="3"/>
      <charset val="128"/>
    </font>
    <font>
      <sz val="22"/>
      <color rgb="FFFF0000"/>
      <name val="HGS創英角ﾎﾟｯﾌﾟ体"/>
      <family val="3"/>
      <charset val="128"/>
    </font>
    <font>
      <u val="double"/>
      <sz val="22"/>
      <color theme="3" tint="0.39997558519241921"/>
      <name val="HGS創英角ﾎﾟｯﾌﾟ体"/>
      <family val="3"/>
      <charset val="128"/>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13"/>
      <color theme="1"/>
      <name val="ＭＳ Ｐ明朝"/>
      <family val="1"/>
      <charset val="128"/>
    </font>
    <font>
      <b/>
      <sz val="13"/>
      <color theme="1"/>
      <name val="ＭＳ Ｐゴシック"/>
      <family val="3"/>
      <charset val="128"/>
    </font>
    <font>
      <sz val="13"/>
      <color theme="1"/>
      <name val="HG丸ｺﾞｼｯｸM-PRO"/>
      <family val="3"/>
      <charset val="128"/>
    </font>
    <font>
      <sz val="18"/>
      <color theme="1"/>
      <name val="ＭＳ Ｐゴシック"/>
      <family val="2"/>
      <charset val="128"/>
      <scheme val="minor"/>
    </font>
    <font>
      <sz val="11"/>
      <name val="ＭＳ Ｐ明朝"/>
      <family val="1"/>
      <charset val="128"/>
    </font>
    <font>
      <sz val="9"/>
      <color theme="1"/>
      <name val="ＭＳ ゴシック"/>
      <family val="2"/>
      <charset val="128"/>
    </font>
    <font>
      <b/>
      <sz val="16"/>
      <color theme="1"/>
      <name val="ＭＳ Ｐ明朝"/>
      <family val="1"/>
      <charset val="128"/>
    </font>
    <font>
      <b/>
      <sz val="12"/>
      <color theme="1"/>
      <name val="ＭＳ Ｐ明朝"/>
      <family val="1"/>
      <charset val="128"/>
    </font>
    <font>
      <b/>
      <sz val="12"/>
      <color theme="1"/>
      <name val="ＭＳ Ｐゴシック"/>
      <family val="2"/>
      <charset val="128"/>
      <scheme val="minor"/>
    </font>
    <font>
      <sz val="16"/>
      <color theme="1"/>
      <name val="ＭＳ Ｐゴシック"/>
      <family val="2"/>
      <charset val="128"/>
      <scheme val="minor"/>
    </font>
    <font>
      <b/>
      <u val="double"/>
      <sz val="14"/>
      <color theme="1"/>
      <name val="ＭＳ Ｐ明朝"/>
      <family val="1"/>
      <charset val="128"/>
    </font>
    <font>
      <b/>
      <sz val="13"/>
      <color theme="1"/>
      <name val="ＭＳ Ｐ明朝"/>
      <family val="1"/>
      <charset val="128"/>
    </font>
    <font>
      <b/>
      <sz val="18"/>
      <color theme="1"/>
      <name val="ＭＳ Ｐゴシック"/>
      <family val="3"/>
      <charset val="128"/>
    </font>
    <font>
      <b/>
      <sz val="14"/>
      <color theme="1"/>
      <name val="ＭＳ Ｐ明朝"/>
      <family val="1"/>
      <charset val="128"/>
    </font>
    <font>
      <sz val="14"/>
      <color theme="1"/>
      <name val="ＭＳ Ｐゴシック"/>
      <family val="2"/>
      <charset val="128"/>
      <scheme val="minor"/>
    </font>
    <font>
      <b/>
      <sz val="9"/>
      <color indexed="81"/>
      <name val="MS P ゴシック"/>
      <family val="3"/>
      <charset val="128"/>
    </font>
    <font>
      <b/>
      <sz val="11"/>
      <color indexed="81"/>
      <name val="MS P ゴシック"/>
      <family val="3"/>
      <charset val="128"/>
    </font>
    <font>
      <b/>
      <sz val="11"/>
      <name val="MS UI Gothic"/>
      <family val="3"/>
      <charset val="128"/>
    </font>
    <font>
      <b/>
      <sz val="11"/>
      <color theme="1"/>
      <name val="ＭＳ Ｐゴシック"/>
      <family val="3"/>
      <charset val="128"/>
      <scheme val="minor"/>
    </font>
    <font>
      <b/>
      <sz val="16"/>
      <color indexed="81"/>
      <name val="MS P ゴシック"/>
      <family val="3"/>
      <charset val="128"/>
    </font>
    <font>
      <sz val="20"/>
      <color theme="1"/>
      <name val="HG創英角ｺﾞｼｯｸUB"/>
      <family val="3"/>
      <charset val="128"/>
    </font>
    <font>
      <sz val="72"/>
      <color theme="3" tint="0.39997558519241921"/>
      <name val="HG創英角ｺﾞｼｯｸUB"/>
      <family val="3"/>
      <charset val="128"/>
    </font>
  </fonts>
  <fills count="6">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9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auto="1"/>
      </diagonal>
    </border>
    <border>
      <left/>
      <right style="medium">
        <color indexed="64"/>
      </right>
      <top/>
      <bottom/>
      <diagonal/>
    </border>
    <border>
      <left style="medium">
        <color indexed="64"/>
      </left>
      <right style="thin">
        <color indexed="64"/>
      </right>
      <top style="thin">
        <color indexed="64"/>
      </top>
      <bottom/>
      <diagonal/>
    </border>
    <border>
      <left/>
      <right style="thin">
        <color auto="1"/>
      </right>
      <top style="double">
        <color indexed="64"/>
      </top>
      <bottom style="double">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dashed">
        <color indexed="64"/>
      </bottom>
      <diagonal/>
    </border>
    <border>
      <left style="thin">
        <color indexed="64"/>
      </left>
      <right style="medium">
        <color indexed="64"/>
      </right>
      <top style="double">
        <color indexed="64"/>
      </top>
      <bottom style="dashed">
        <color indexed="64"/>
      </bottom>
      <diagonal/>
    </border>
    <border>
      <left style="medium">
        <color indexed="64"/>
      </left>
      <right/>
      <top style="double">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12">
    <xf numFmtId="0" fontId="0" fillId="0" borderId="0">
      <alignment vertical="center"/>
    </xf>
    <xf numFmtId="0" fontId="29" fillId="0" borderId="0"/>
    <xf numFmtId="0" fontId="14" fillId="0" borderId="0">
      <alignment vertical="center"/>
    </xf>
    <xf numFmtId="0" fontId="28" fillId="0" borderId="0">
      <alignment vertical="center"/>
    </xf>
    <xf numFmtId="0" fontId="5" fillId="0" borderId="0">
      <alignment vertical="center"/>
    </xf>
    <xf numFmtId="0" fontId="4" fillId="0" borderId="0">
      <alignment vertical="center"/>
    </xf>
    <xf numFmtId="0" fontId="28" fillId="0" borderId="0">
      <alignment vertical="center"/>
    </xf>
    <xf numFmtId="0" fontId="47" fillId="0" borderId="0">
      <alignment vertical="center"/>
    </xf>
    <xf numFmtId="0" fontId="14" fillId="0" borderId="0">
      <alignment vertical="center"/>
    </xf>
    <xf numFmtId="0" fontId="49" fillId="0" borderId="0">
      <alignment vertical="center"/>
    </xf>
    <xf numFmtId="0" fontId="3" fillId="0" borderId="0">
      <alignment vertical="center"/>
    </xf>
    <xf numFmtId="0" fontId="1" fillId="0" borderId="0">
      <alignment vertical="center"/>
    </xf>
  </cellStyleXfs>
  <cellXfs count="332">
    <xf numFmtId="0" fontId="0" fillId="0" borderId="0" xfId="0">
      <alignment vertical="center"/>
    </xf>
    <xf numFmtId="0" fontId="30" fillId="0" borderId="0" xfId="0" applyFont="1" applyAlignment="1">
      <alignment horizontal="center" vertical="center"/>
    </xf>
    <xf numFmtId="0" fontId="31" fillId="0" borderId="0" xfId="0" applyFont="1">
      <alignment vertical="center"/>
    </xf>
    <xf numFmtId="0" fontId="0" fillId="2" borderId="0" xfId="0" applyFill="1">
      <alignment vertical="center"/>
    </xf>
    <xf numFmtId="0" fontId="0" fillId="3"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4" fillId="2" borderId="2" xfId="0" applyFont="1" applyFill="1" applyBorder="1" applyAlignment="1">
      <alignment horizontal="center" vertical="center"/>
    </xf>
    <xf numFmtId="0" fontId="30" fillId="4"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2" borderId="8"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2"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18" xfId="0" applyFont="1" applyBorder="1">
      <alignment vertical="center"/>
    </xf>
    <xf numFmtId="0" fontId="34" fillId="0" borderId="18" xfId="0" applyFont="1" applyBorder="1">
      <alignment vertical="center"/>
    </xf>
    <xf numFmtId="0" fontId="30" fillId="0" borderId="17" xfId="0" applyFont="1" applyBorder="1">
      <alignment vertical="center"/>
    </xf>
    <xf numFmtId="0" fontId="30" fillId="0" borderId="19" xfId="0" applyFont="1" applyBorder="1">
      <alignment vertical="center"/>
    </xf>
    <xf numFmtId="0" fontId="30" fillId="0" borderId="20" xfId="0" applyFont="1" applyBorder="1">
      <alignment vertical="center"/>
    </xf>
    <xf numFmtId="0" fontId="16" fillId="4" borderId="0" xfId="0" applyFont="1" applyFill="1">
      <alignment vertical="center"/>
    </xf>
    <xf numFmtId="0" fontId="21" fillId="0" borderId="0" xfId="1" applyFont="1" applyAlignment="1">
      <alignment horizontal="center" vertical="center"/>
    </xf>
    <xf numFmtId="0" fontId="29" fillId="0" borderId="0" xfId="1" applyAlignment="1">
      <alignment horizontal="right" vertical="center" shrinkToFit="1"/>
    </xf>
    <xf numFmtId="0" fontId="29" fillId="0" borderId="0" xfId="1" applyAlignment="1">
      <alignment vertical="center"/>
    </xf>
    <xf numFmtId="0" fontId="10" fillId="0" borderId="0" xfId="1" applyFont="1" applyAlignment="1">
      <alignment horizontal="center" shrinkToFit="1"/>
    </xf>
    <xf numFmtId="0" fontId="12" fillId="0" borderId="0" xfId="1" applyFont="1" applyAlignment="1">
      <alignment vertical="center" shrinkToFit="1"/>
    </xf>
    <xf numFmtId="0" fontId="17" fillId="0" borderId="0" xfId="1" applyFont="1"/>
    <xf numFmtId="0" fontId="29" fillId="0" borderId="0" xfId="1" applyAlignment="1">
      <alignment horizontal="right" shrinkToFit="1"/>
    </xf>
    <xf numFmtId="0" fontId="29" fillId="0" borderId="0" xfId="1" applyAlignment="1">
      <alignment horizontal="right"/>
    </xf>
    <xf numFmtId="0" fontId="12" fillId="0" borderId="14" xfId="1" applyFont="1" applyBorder="1" applyAlignment="1">
      <alignment horizontal="center" vertical="center" shrinkToFit="1"/>
    </xf>
    <xf numFmtId="0" fontId="37" fillId="0" borderId="0" xfId="0" applyFont="1">
      <alignment vertical="center"/>
    </xf>
    <xf numFmtId="0" fontId="44" fillId="0" borderId="0" xfId="0" applyFont="1">
      <alignment vertical="center"/>
    </xf>
    <xf numFmtId="0" fontId="34" fillId="0" borderId="0" xfId="0" applyFont="1">
      <alignment vertical="center"/>
    </xf>
    <xf numFmtId="0" fontId="34" fillId="0" borderId="0" xfId="0" applyFont="1" applyAlignment="1">
      <alignment horizontal="center" vertical="center"/>
    </xf>
    <xf numFmtId="0" fontId="34" fillId="0" borderId="15" xfId="0" applyFont="1" applyBorder="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lignment vertical="center"/>
    </xf>
    <xf numFmtId="0" fontId="39" fillId="0" borderId="0" xfId="0" applyFont="1" applyAlignment="1">
      <alignment horizontal="center" vertical="center"/>
    </xf>
    <xf numFmtId="0" fontId="34" fillId="2"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35" xfId="0" applyFont="1" applyBorder="1" applyAlignment="1" applyProtection="1">
      <alignment horizontal="center" vertical="center" shrinkToFit="1"/>
      <protection locked="0"/>
    </xf>
    <xf numFmtId="56" fontId="34" fillId="0" borderId="0" xfId="0" applyNumberFormat="1" applyFont="1" applyAlignment="1">
      <alignment horizontal="center" vertical="center"/>
    </xf>
    <xf numFmtId="0" fontId="39" fillId="0" borderId="0" xfId="0" applyFont="1">
      <alignment vertical="center"/>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38" fillId="0" borderId="0" xfId="0" applyFont="1">
      <alignment vertical="center"/>
    </xf>
    <xf numFmtId="0" fontId="24" fillId="0" borderId="0" xfId="0" applyFont="1">
      <alignment vertical="center"/>
    </xf>
    <xf numFmtId="0" fontId="33" fillId="0" borderId="0" xfId="1" applyFont="1" applyAlignment="1">
      <alignment horizontal="center" vertical="center"/>
    </xf>
    <xf numFmtId="0" fontId="13" fillId="0" borderId="0" xfId="1" applyFont="1" applyAlignment="1">
      <alignment horizontal="center" vertical="center"/>
    </xf>
    <xf numFmtId="0" fontId="19" fillId="0" borderId="0" xfId="1" applyFont="1" applyAlignment="1">
      <alignment horizontal="center" shrinkToFit="1"/>
    </xf>
    <xf numFmtId="0" fontId="34" fillId="0" borderId="43" xfId="0" applyFont="1" applyBorder="1" applyAlignment="1">
      <alignment horizontal="center" vertical="center" wrapText="1"/>
    </xf>
    <xf numFmtId="0" fontId="34" fillId="2" borderId="44" xfId="0" applyFont="1" applyFill="1" applyBorder="1" applyAlignment="1">
      <alignment horizontal="center" vertical="center"/>
    </xf>
    <xf numFmtId="0" fontId="34" fillId="0" borderId="44"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5" fontId="21" fillId="0" borderId="8" xfId="1" applyNumberFormat="1" applyFont="1" applyBorder="1" applyAlignment="1">
      <alignment horizontal="center" vertical="center"/>
    </xf>
    <xf numFmtId="0" fontId="21" fillId="0" borderId="28" xfId="1" applyFont="1" applyBorder="1" applyAlignment="1">
      <alignment horizontal="center" vertical="center"/>
    </xf>
    <xf numFmtId="0" fontId="12" fillId="0" borderId="10" xfId="1" applyFont="1" applyBorder="1" applyAlignment="1">
      <alignment horizontal="center" vertical="center" shrinkToFit="1"/>
    </xf>
    <xf numFmtId="0" fontId="13" fillId="0" borderId="0" xfId="1" applyFont="1" applyAlignment="1">
      <alignment vertical="center"/>
    </xf>
    <xf numFmtId="0" fontId="33" fillId="0" borderId="0" xfId="1" applyFont="1" applyAlignment="1">
      <alignment vertical="center"/>
    </xf>
    <xf numFmtId="0" fontId="30" fillId="0" borderId="20" xfId="0" applyFont="1" applyBorder="1" applyAlignment="1">
      <alignment horizontal="center" vertical="center"/>
    </xf>
    <xf numFmtId="0" fontId="34" fillId="0" borderId="20" xfId="0" applyFont="1" applyBorder="1">
      <alignment vertical="center"/>
    </xf>
    <xf numFmtId="0" fontId="34" fillId="0" borderId="20" xfId="0" applyFont="1" applyBorder="1" applyAlignment="1">
      <alignment horizontal="center" vertical="center"/>
    </xf>
    <xf numFmtId="0" fontId="32" fillId="0" borderId="0" xfId="0" applyFont="1" applyAlignment="1">
      <alignment vertical="center" wrapText="1"/>
    </xf>
    <xf numFmtId="0" fontId="13" fillId="0" borderId="0" xfId="1" applyFont="1" applyAlignment="1">
      <alignment horizontal="center" vertical="center" shrinkToFit="1"/>
    </xf>
    <xf numFmtId="0" fontId="34" fillId="0" borderId="22" xfId="0" applyFont="1" applyBorder="1" applyAlignment="1" applyProtection="1">
      <alignment horizontal="center" vertical="center" shrinkToFit="1"/>
      <protection locked="0"/>
    </xf>
    <xf numFmtId="0" fontId="34" fillId="0" borderId="53" xfId="0" applyFont="1" applyBorder="1" applyAlignment="1" applyProtection="1">
      <alignment horizontal="center" vertical="center" shrinkToFit="1"/>
      <protection locked="0"/>
    </xf>
    <xf numFmtId="0" fontId="30" fillId="0" borderId="54" xfId="0" applyFont="1" applyBorder="1">
      <alignment vertical="center"/>
    </xf>
    <xf numFmtId="0" fontId="30" fillId="0" borderId="55" xfId="0" applyFont="1" applyBorder="1">
      <alignment vertical="center"/>
    </xf>
    <xf numFmtId="0" fontId="30" fillId="0" borderId="56" xfId="0" applyFont="1" applyBorder="1">
      <alignment vertical="center"/>
    </xf>
    <xf numFmtId="0" fontId="30" fillId="0" borderId="0" xfId="0" applyFont="1" applyAlignment="1">
      <alignment horizontal="center" vertical="center" wrapText="1"/>
    </xf>
    <xf numFmtId="5" fontId="30" fillId="0" borderId="0" xfId="0" applyNumberFormat="1" applyFont="1" applyAlignment="1" applyProtection="1">
      <alignment horizontal="center" vertical="center" shrinkToFit="1"/>
      <protection locked="0"/>
    </xf>
    <xf numFmtId="56" fontId="34" fillId="2" borderId="57" xfId="0" applyNumberFormat="1" applyFont="1" applyFill="1" applyBorder="1" applyAlignment="1">
      <alignment horizontal="center" vertical="center"/>
    </xf>
    <xf numFmtId="56" fontId="34" fillId="2" borderId="52" xfId="0" applyNumberFormat="1" applyFont="1" applyFill="1" applyBorder="1" applyAlignment="1">
      <alignment horizontal="center" vertical="center"/>
    </xf>
    <xf numFmtId="56" fontId="30" fillId="0" borderId="2" xfId="0" applyNumberFormat="1" applyFont="1" applyBorder="1" applyAlignment="1">
      <alignment horizontal="center" vertical="center"/>
    </xf>
    <xf numFmtId="5" fontId="52" fillId="0" borderId="2" xfId="0" applyNumberFormat="1" applyFont="1" applyBorder="1" applyAlignment="1">
      <alignment horizontal="center" vertical="center"/>
    </xf>
    <xf numFmtId="56" fontId="30" fillId="0" borderId="0" xfId="0" applyNumberFormat="1" applyFont="1" applyAlignment="1">
      <alignment horizontal="center" vertical="center"/>
    </xf>
    <xf numFmtId="5" fontId="52" fillId="0" borderId="0" xfId="0" applyNumberFormat="1" applyFont="1" applyAlignment="1">
      <alignment horizontal="center" vertical="center"/>
    </xf>
    <xf numFmtId="56" fontId="34" fillId="2" borderId="0" xfId="0" applyNumberFormat="1" applyFont="1" applyFill="1" applyAlignment="1">
      <alignment horizontal="center" vertical="center"/>
    </xf>
    <xf numFmtId="0" fontId="36" fillId="0" borderId="0" xfId="0" applyFont="1" applyAlignment="1" applyProtection="1">
      <alignment horizontal="center" vertical="center"/>
      <protection locked="0"/>
    </xf>
    <xf numFmtId="0" fontId="30" fillId="0" borderId="10" xfId="0"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177" fontId="30" fillId="0" borderId="11" xfId="0" applyNumberFormat="1" applyFont="1" applyBorder="1" applyAlignment="1" applyProtection="1">
      <alignment horizontal="center" vertical="center" shrinkToFit="1"/>
      <protection locked="0"/>
    </xf>
    <xf numFmtId="56" fontId="34" fillId="2" borderId="5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56" fontId="34" fillId="2" borderId="49" xfId="0" applyNumberFormat="1" applyFont="1" applyFill="1" applyBorder="1" applyAlignment="1">
      <alignment horizontal="center" vertical="center"/>
    </xf>
    <xf numFmtId="177" fontId="30" fillId="0" borderId="14" xfId="0" applyNumberFormat="1" applyFont="1" applyBorder="1" applyAlignment="1" applyProtection="1">
      <alignment horizontal="center" vertical="center" shrinkToFit="1"/>
      <protection locked="0"/>
    </xf>
    <xf numFmtId="5" fontId="21" fillId="0" borderId="57" xfId="1" applyNumberFormat="1" applyFont="1" applyBorder="1" applyAlignment="1">
      <alignment horizontal="center" vertical="center"/>
    </xf>
    <xf numFmtId="0" fontId="21" fillId="0" borderId="60" xfId="1" applyFont="1" applyBorder="1" applyAlignment="1">
      <alignment horizontal="center" vertical="center"/>
    </xf>
    <xf numFmtId="177" fontId="30" fillId="0" borderId="0" xfId="0" applyNumberFormat="1" applyFont="1" applyAlignment="1" applyProtection="1">
      <alignment horizontal="center" vertical="center" shrinkToFit="1"/>
      <protection locked="0"/>
    </xf>
    <xf numFmtId="178" fontId="13" fillId="0" borderId="0" xfId="1" applyNumberFormat="1" applyFont="1" applyAlignment="1">
      <alignment vertical="center"/>
    </xf>
    <xf numFmtId="178" fontId="13" fillId="0" borderId="0" xfId="1" applyNumberFormat="1" applyFont="1" applyAlignment="1">
      <alignment horizontal="center" vertical="center"/>
    </xf>
    <xf numFmtId="0" fontId="12" fillId="0" borderId="46" xfId="1" applyFont="1" applyBorder="1" applyAlignment="1">
      <alignment horizontal="center" vertical="center" shrinkToFit="1"/>
    </xf>
    <xf numFmtId="0" fontId="56" fillId="0" borderId="0" xfId="1" applyFont="1" applyAlignment="1">
      <alignment vertical="center" shrinkToFit="1"/>
    </xf>
    <xf numFmtId="0" fontId="30" fillId="0" borderId="49" xfId="0" applyFont="1" applyBorder="1" applyAlignment="1">
      <alignment horizontal="center" vertical="center"/>
    </xf>
    <xf numFmtId="0" fontId="54" fillId="0" borderId="14" xfId="0" applyFont="1" applyBorder="1" applyAlignment="1" applyProtection="1">
      <alignment horizontal="center" vertical="center"/>
      <protection locked="0"/>
    </xf>
    <xf numFmtId="0" fontId="30" fillId="0" borderId="61" xfId="0" applyFont="1" applyBorder="1" applyAlignment="1">
      <alignment horizontal="center" vertical="center"/>
    </xf>
    <xf numFmtId="0" fontId="32" fillId="0" borderId="61" xfId="0" applyFont="1" applyBorder="1" applyAlignment="1">
      <alignment vertical="center" wrapText="1"/>
    </xf>
    <xf numFmtId="0" fontId="32" fillId="0" borderId="14" xfId="0" applyFont="1" applyBorder="1" applyAlignment="1">
      <alignment vertical="center" wrapText="1"/>
    </xf>
    <xf numFmtId="0" fontId="30" fillId="0" borderId="14" xfId="0" applyFont="1" applyBorder="1" applyAlignment="1">
      <alignment horizontal="center" vertical="center"/>
    </xf>
    <xf numFmtId="0" fontId="53" fillId="0" borderId="62" xfId="0" applyFont="1" applyBorder="1" applyAlignment="1">
      <alignment horizontal="center" vertical="center"/>
    </xf>
    <xf numFmtId="0" fontId="32" fillId="0" borderId="62" xfId="0" applyFont="1" applyBorder="1" applyAlignment="1">
      <alignment vertical="center" wrapText="1"/>
    </xf>
    <xf numFmtId="0" fontId="13" fillId="0" borderId="49" xfId="1" applyFont="1" applyBorder="1" applyAlignment="1">
      <alignment vertical="center" wrapText="1" shrinkToFit="1"/>
    </xf>
    <xf numFmtId="0" fontId="48" fillId="0" borderId="0" xfId="1" applyFont="1" applyAlignment="1">
      <alignment horizontal="distributed" vertical="center" indent="1"/>
    </xf>
    <xf numFmtId="0" fontId="29" fillId="0" borderId="0" xfId="1" applyAlignment="1">
      <alignment horizontal="center" vertical="center"/>
    </xf>
    <xf numFmtId="0" fontId="13" fillId="0" borderId="20" xfId="1" applyFont="1" applyBorder="1" applyAlignment="1">
      <alignment horizontal="center" vertical="center"/>
    </xf>
    <xf numFmtId="0" fontId="48" fillId="0" borderId="20" xfId="1" applyFont="1" applyBorder="1" applyAlignment="1">
      <alignment horizontal="distributed" vertical="center" indent="1"/>
    </xf>
    <xf numFmtId="0" fontId="21" fillId="0" borderId="20" xfId="1" applyFont="1" applyBorder="1" applyAlignment="1">
      <alignment horizontal="center" vertical="center"/>
    </xf>
    <xf numFmtId="0" fontId="29" fillId="0" borderId="20" xfId="1" applyBorder="1" applyAlignment="1">
      <alignment horizontal="center" vertical="center"/>
    </xf>
    <xf numFmtId="0" fontId="13" fillId="0" borderId="0" xfId="1" applyFont="1" applyAlignment="1">
      <alignment vertical="center" wrapText="1" shrinkToFit="1"/>
    </xf>
    <xf numFmtId="0" fontId="13" fillId="0" borderId="20" xfId="1" applyFont="1" applyBorder="1" applyAlignment="1">
      <alignment vertical="center" wrapText="1" shrinkToFit="1"/>
    </xf>
    <xf numFmtId="0" fontId="57" fillId="0" borderId="10" xfId="0" applyFont="1" applyBorder="1" applyAlignment="1">
      <alignment horizontal="center" vertical="center"/>
    </xf>
    <xf numFmtId="0" fontId="58" fillId="0" borderId="14" xfId="0" applyFont="1" applyBorder="1" applyAlignment="1">
      <alignment horizontal="center" vertical="center" wrapText="1"/>
    </xf>
    <xf numFmtId="0" fontId="58" fillId="0" borderId="14" xfId="0" applyFont="1" applyBorder="1" applyAlignment="1">
      <alignment horizontal="center" vertical="center"/>
    </xf>
    <xf numFmtId="0" fontId="59" fillId="0" borderId="61" xfId="0" applyFont="1" applyBorder="1" applyAlignment="1">
      <alignment horizontal="center" vertical="center"/>
    </xf>
    <xf numFmtId="0" fontId="59" fillId="0" borderId="61" xfId="0" applyFont="1" applyBorder="1" applyAlignment="1">
      <alignment horizontal="center" vertical="center" wrapText="1"/>
    </xf>
    <xf numFmtId="0" fontId="58" fillId="0" borderId="62" xfId="0" applyFont="1" applyBorder="1" applyAlignment="1">
      <alignment horizontal="center" vertical="center"/>
    </xf>
    <xf numFmtId="0" fontId="58" fillId="0" borderId="62" xfId="0" applyFont="1" applyBorder="1" applyAlignment="1">
      <alignment horizontal="center" vertical="center" wrapText="1"/>
    </xf>
    <xf numFmtId="0" fontId="58" fillId="0" borderId="14" xfId="0" applyFont="1" applyBorder="1" applyAlignment="1" applyProtection="1">
      <alignment horizontal="center" vertical="center"/>
      <protection locked="0"/>
    </xf>
    <xf numFmtId="5" fontId="21" fillId="0" borderId="63" xfId="1" applyNumberFormat="1" applyFont="1" applyBorder="1" applyAlignment="1">
      <alignment vertical="center"/>
    </xf>
    <xf numFmtId="5" fontId="21" fillId="0" borderId="9" xfId="1" applyNumberFormat="1" applyFont="1" applyBorder="1" applyAlignment="1">
      <alignment vertical="center"/>
    </xf>
    <xf numFmtId="0" fontId="14" fillId="0" borderId="2" xfId="2" applyBorder="1" applyAlignment="1">
      <alignment horizontal="center" vertical="center" shrinkToFit="1"/>
    </xf>
    <xf numFmtId="0" fontId="2" fillId="0" borderId="2" xfId="2" applyFont="1" applyBorder="1" applyAlignment="1">
      <alignment horizontal="center" vertical="center" shrinkToFit="1"/>
    </xf>
    <xf numFmtId="0" fontId="30" fillId="0" borderId="10" xfId="0" applyFont="1" applyBorder="1" applyAlignment="1">
      <alignment horizontal="center" vertical="center" wrapText="1"/>
    </xf>
    <xf numFmtId="177" fontId="30" fillId="0" borderId="2" xfId="0" applyNumberFormat="1" applyFont="1" applyBorder="1" applyAlignment="1" applyProtection="1">
      <alignment horizontal="center" vertical="center" shrinkToFit="1"/>
      <protection locked="0"/>
    </xf>
    <xf numFmtId="177" fontId="30" fillId="0" borderId="9" xfId="0" applyNumberFormat="1" applyFont="1" applyBorder="1" applyAlignment="1" applyProtection="1">
      <alignment horizontal="center" vertical="center" shrinkToFit="1"/>
      <protection locked="0"/>
    </xf>
    <xf numFmtId="0" fontId="61" fillId="0" borderId="0" xfId="0" applyFont="1">
      <alignment vertical="center"/>
    </xf>
    <xf numFmtId="0" fontId="30" fillId="0" borderId="2" xfId="0" applyFont="1" applyBorder="1" applyAlignment="1">
      <alignment horizontal="center" vertical="center"/>
    </xf>
    <xf numFmtId="176" fontId="23" fillId="0" borderId="0" xfId="1" applyNumberFormat="1" applyFont="1" applyAlignment="1">
      <alignment horizontal="center" vertical="center"/>
    </xf>
    <xf numFmtId="177" fontId="30" fillId="0" borderId="64" xfId="0" applyNumberFormat="1" applyFont="1" applyBorder="1" applyAlignment="1" applyProtection="1">
      <alignment horizontal="center" vertical="center" shrinkToFit="1"/>
      <protection locked="0"/>
    </xf>
    <xf numFmtId="177" fontId="30" fillId="0" borderId="65" xfId="0" applyNumberFormat="1" applyFont="1" applyBorder="1" applyAlignment="1" applyProtection="1">
      <alignment horizontal="center" vertical="center" shrinkToFit="1"/>
      <protection locked="0"/>
    </xf>
    <xf numFmtId="0" fontId="0" fillId="0" borderId="2" xfId="0" applyBorder="1" applyAlignment="1">
      <alignment horizontal="center" vertical="center"/>
    </xf>
    <xf numFmtId="5" fontId="21" fillId="0" borderId="70" xfId="1" applyNumberFormat="1" applyFont="1" applyBorder="1" applyAlignment="1">
      <alignment vertical="center"/>
    </xf>
    <xf numFmtId="0" fontId="55" fillId="0" borderId="71" xfId="1" applyFont="1" applyBorder="1" applyAlignment="1">
      <alignment horizontal="distributed" vertical="center" indent="1"/>
    </xf>
    <xf numFmtId="5" fontId="21" fillId="0" borderId="72" xfId="1" applyNumberFormat="1" applyFont="1" applyBorder="1" applyAlignment="1">
      <alignment vertical="center"/>
    </xf>
    <xf numFmtId="0" fontId="34" fillId="0" borderId="10" xfId="0" applyFont="1" applyBorder="1" applyAlignment="1">
      <alignment horizontal="center" vertical="center" wrapText="1"/>
    </xf>
    <xf numFmtId="0" fontId="66" fillId="0" borderId="0" xfId="6" applyFont="1">
      <alignment vertical="center"/>
    </xf>
    <xf numFmtId="0" fontId="24" fillId="0" borderId="0" xfId="8" applyFont="1">
      <alignment vertical="center"/>
    </xf>
    <xf numFmtId="0" fontId="67" fillId="0" borderId="0" xfId="6" applyFont="1">
      <alignment vertical="center"/>
    </xf>
    <xf numFmtId="0" fontId="68" fillId="0" borderId="0" xfId="6" applyFont="1">
      <alignment vertical="center"/>
    </xf>
    <xf numFmtId="0" fontId="69" fillId="0" borderId="0" xfId="6" applyFont="1">
      <alignment vertical="center"/>
    </xf>
    <xf numFmtId="0" fontId="70" fillId="0" borderId="0" xfId="6" applyFont="1" applyAlignment="1">
      <alignment vertical="center" wrapText="1"/>
    </xf>
    <xf numFmtId="0" fontId="64" fillId="0" borderId="0" xfId="6" applyFont="1" applyAlignment="1">
      <alignment horizontal="center" vertical="center"/>
    </xf>
    <xf numFmtId="0" fontId="64" fillId="0" borderId="0" xfId="6" applyFont="1">
      <alignment vertical="center"/>
    </xf>
    <xf numFmtId="0" fontId="65" fillId="0" borderId="0" xfId="6" applyFont="1">
      <alignment vertical="center"/>
    </xf>
    <xf numFmtId="49" fontId="69" fillId="0" borderId="0" xfId="6" applyNumberFormat="1" applyFont="1" applyAlignment="1">
      <alignment horizontal="left" vertical="center"/>
    </xf>
    <xf numFmtId="0" fontId="69" fillId="0" borderId="0" xfId="6" applyFont="1" applyAlignment="1">
      <alignment horizontal="left" vertical="center"/>
    </xf>
    <xf numFmtId="0" fontId="72" fillId="0" borderId="0" xfId="6" applyFont="1">
      <alignment vertical="center"/>
    </xf>
    <xf numFmtId="0" fontId="69" fillId="0" borderId="0" xfId="6" applyFont="1" applyAlignment="1">
      <alignment horizontal="center" vertical="center"/>
    </xf>
    <xf numFmtId="0" fontId="73" fillId="0" borderId="0" xfId="0" applyFont="1">
      <alignment vertical="center"/>
    </xf>
    <xf numFmtId="0" fontId="1" fillId="0" borderId="0" xfId="11" applyAlignment="1">
      <alignment horizontal="center" vertical="center"/>
    </xf>
    <xf numFmtId="0" fontId="1" fillId="0" borderId="18" xfId="11" applyBorder="1" applyAlignment="1">
      <alignment horizontal="center" vertical="center"/>
    </xf>
    <xf numFmtId="0" fontId="1" fillId="0" borderId="37" xfId="11" applyBorder="1" applyAlignment="1">
      <alignment horizontal="center" vertical="center" shrinkToFit="1"/>
    </xf>
    <xf numFmtId="0" fontId="1" fillId="0" borderId="42" xfId="11" applyBorder="1" applyAlignment="1">
      <alignment horizontal="center" vertical="center" shrinkToFit="1"/>
    </xf>
    <xf numFmtId="0" fontId="1" fillId="0" borderId="23" xfId="11" applyBorder="1" applyAlignment="1">
      <alignment horizontal="center" vertical="center" shrinkToFit="1"/>
    </xf>
    <xf numFmtId="0" fontId="1" fillId="0" borderId="49" xfId="11" applyBorder="1" applyAlignment="1">
      <alignment horizontal="center" vertical="center" shrinkToFit="1"/>
    </xf>
    <xf numFmtId="0" fontId="1" fillId="0" borderId="74" xfId="11" applyBorder="1" applyAlignment="1">
      <alignment horizontal="center" vertical="center" shrinkToFit="1"/>
    </xf>
    <xf numFmtId="0" fontId="1" fillId="0" borderId="34" xfId="11" applyBorder="1" applyAlignment="1">
      <alignment horizontal="center" vertical="center"/>
    </xf>
    <xf numFmtId="0" fontId="1" fillId="0" borderId="4" xfId="11" applyBorder="1" applyAlignment="1">
      <alignment horizontal="center" vertical="center"/>
    </xf>
    <xf numFmtId="0" fontId="1" fillId="0" borderId="5" xfId="11" applyBorder="1" applyAlignment="1">
      <alignment horizontal="center" vertical="center"/>
    </xf>
    <xf numFmtId="0" fontId="1" fillId="0" borderId="7" xfId="11" applyBorder="1" applyAlignment="1">
      <alignment horizontal="center" vertical="center"/>
    </xf>
    <xf numFmtId="0" fontId="1" fillId="0" borderId="75" xfId="11" applyBorder="1" applyAlignment="1">
      <alignment horizontal="center" vertical="center"/>
    </xf>
    <xf numFmtId="0" fontId="1" fillId="0" borderId="10" xfId="11" applyBorder="1" applyAlignment="1">
      <alignment horizontal="center" vertical="center"/>
    </xf>
    <xf numFmtId="0" fontId="1" fillId="0" borderId="35" xfId="11" applyBorder="1" applyAlignment="1">
      <alignment horizontal="center" vertical="center"/>
    </xf>
    <xf numFmtId="0" fontId="75" fillId="0" borderId="53" xfId="11" applyFont="1" applyBorder="1" applyAlignment="1">
      <alignment horizontal="center" vertical="center"/>
    </xf>
    <xf numFmtId="0" fontId="75" fillId="0" borderId="12" xfId="11" applyFont="1" applyBorder="1" applyAlignment="1">
      <alignment horizontal="center" vertical="center"/>
    </xf>
    <xf numFmtId="0" fontId="75" fillId="0" borderId="13" xfId="11" applyFont="1" applyBorder="1" applyAlignment="1">
      <alignment horizontal="center" vertical="center"/>
    </xf>
    <xf numFmtId="0" fontId="1" fillId="0" borderId="77" xfId="11" applyBorder="1" applyAlignment="1">
      <alignment horizontal="center" vertical="center"/>
    </xf>
    <xf numFmtId="0" fontId="75" fillId="0" borderId="77" xfId="11" applyFont="1" applyBorder="1" applyAlignment="1">
      <alignment horizontal="center" vertical="center"/>
    </xf>
    <xf numFmtId="0" fontId="1" fillId="0" borderId="13" xfId="11" applyBorder="1" applyAlignment="1">
      <alignment horizontal="center" vertical="center"/>
    </xf>
    <xf numFmtId="0" fontId="1" fillId="0" borderId="78" xfId="11" applyBorder="1" applyAlignment="1">
      <alignment horizontal="center" vertical="center"/>
    </xf>
    <xf numFmtId="0" fontId="69" fillId="0" borderId="2" xfId="6" applyFont="1" applyBorder="1" applyAlignment="1">
      <alignment horizontal="center" vertical="center"/>
    </xf>
    <xf numFmtId="0" fontId="76" fillId="0" borderId="0" xfId="6" applyFont="1">
      <alignment vertical="center"/>
    </xf>
    <xf numFmtId="0" fontId="79" fillId="0" borderId="0" xfId="0" applyFont="1">
      <alignment vertical="center"/>
    </xf>
    <xf numFmtId="20" fontId="69" fillId="0" borderId="0" xfId="6" applyNumberFormat="1" applyFont="1" applyAlignment="1">
      <alignment horizontal="left" vertical="center"/>
    </xf>
    <xf numFmtId="0" fontId="81" fillId="0" borderId="0" xfId="6" applyFont="1">
      <alignment vertical="center"/>
    </xf>
    <xf numFmtId="0" fontId="69" fillId="0" borderId="15" xfId="6" applyFont="1" applyBorder="1">
      <alignment vertical="center"/>
    </xf>
    <xf numFmtId="0" fontId="68" fillId="0" borderId="18" xfId="6" applyFont="1" applyBorder="1">
      <alignment vertical="center"/>
    </xf>
    <xf numFmtId="0" fontId="69" fillId="0" borderId="18" xfId="6" applyFont="1" applyBorder="1">
      <alignment vertical="center"/>
    </xf>
    <xf numFmtId="0" fontId="69" fillId="0" borderId="16" xfId="6" applyFont="1" applyBorder="1">
      <alignment vertical="center"/>
    </xf>
    <xf numFmtId="0" fontId="67" fillId="0" borderId="17" xfId="6" applyFont="1" applyBorder="1">
      <alignment vertical="center"/>
    </xf>
    <xf numFmtId="0" fontId="67" fillId="0" borderId="79" xfId="6" applyFont="1" applyBorder="1">
      <alignment vertical="center"/>
    </xf>
    <xf numFmtId="0" fontId="68" fillId="0" borderId="79" xfId="6" applyFont="1" applyBorder="1">
      <alignment vertical="center"/>
    </xf>
    <xf numFmtId="0" fontId="68" fillId="0" borderId="17" xfId="6" applyFont="1" applyBorder="1">
      <alignment vertical="center"/>
    </xf>
    <xf numFmtId="0" fontId="69" fillId="0" borderId="79" xfId="6" applyFont="1" applyBorder="1">
      <alignment vertical="center"/>
    </xf>
    <xf numFmtId="0" fontId="83" fillId="0" borderId="0" xfId="6" applyFont="1" applyAlignment="1">
      <alignment horizontal="left" vertical="center"/>
    </xf>
    <xf numFmtId="0" fontId="69" fillId="0" borderId="20" xfId="6" applyFont="1" applyBorder="1">
      <alignment vertical="center"/>
    </xf>
    <xf numFmtId="0" fontId="69" fillId="0" borderId="76" xfId="6" applyFont="1" applyBorder="1">
      <alignment vertical="center"/>
    </xf>
    <xf numFmtId="0" fontId="84" fillId="0" borderId="0" xfId="0" applyFont="1">
      <alignment vertical="center"/>
    </xf>
    <xf numFmtId="0" fontId="83" fillId="0" borderId="0" xfId="6" applyFont="1" applyAlignment="1">
      <alignment vertical="center" wrapText="1"/>
    </xf>
    <xf numFmtId="0" fontId="83" fillId="0" borderId="0" xfId="6" applyFont="1" applyAlignment="1">
      <alignment horizontal="left" vertical="center" wrapText="1"/>
    </xf>
    <xf numFmtId="0" fontId="30" fillId="0" borderId="2" xfId="0" applyFont="1" applyBorder="1" applyAlignment="1" applyProtection="1">
      <alignment horizontal="center" vertical="center" wrapText="1" shrinkToFit="1"/>
      <protection locked="0"/>
    </xf>
    <xf numFmtId="0" fontId="34" fillId="0" borderId="27" xfId="0" applyFont="1" applyBorder="1">
      <alignment vertical="center"/>
    </xf>
    <xf numFmtId="0" fontId="34" fillId="0" borderId="41" xfId="0" applyFont="1" applyBorder="1">
      <alignment vertical="center"/>
    </xf>
    <xf numFmtId="0" fontId="21" fillId="0" borderId="57" xfId="1" applyFont="1" applyBorder="1" applyAlignment="1">
      <alignment horizontal="center" vertical="center"/>
    </xf>
    <xf numFmtId="0" fontId="21" fillId="0" borderId="8" xfId="1" applyFont="1" applyBorder="1" applyAlignment="1">
      <alignment horizontal="center" vertical="center"/>
    </xf>
    <xf numFmtId="5" fontId="21" fillId="0" borderId="80" xfId="1" applyNumberFormat="1" applyFont="1" applyBorder="1" applyAlignment="1">
      <alignment horizontal="center" vertical="center"/>
    </xf>
    <xf numFmtId="0" fontId="21" fillId="0" borderId="66" xfId="1" applyFont="1" applyBorder="1" applyAlignment="1">
      <alignment horizontal="center" vertical="center"/>
    </xf>
    <xf numFmtId="5" fontId="21" fillId="0" borderId="65" xfId="1" applyNumberFormat="1" applyFont="1" applyBorder="1" applyAlignment="1">
      <alignment vertical="center"/>
    </xf>
    <xf numFmtId="0" fontId="21" fillId="0" borderId="69" xfId="1" applyFont="1" applyBorder="1" applyAlignment="1">
      <alignment horizontal="center" vertical="center"/>
    </xf>
    <xf numFmtId="5" fontId="21" fillId="0" borderId="82" xfId="1" applyNumberFormat="1" applyFont="1" applyBorder="1" applyAlignment="1">
      <alignment horizontal="center" vertical="center"/>
    </xf>
    <xf numFmtId="0" fontId="21" fillId="0" borderId="83" xfId="1" applyFont="1" applyBorder="1" applyAlignment="1">
      <alignment horizontal="center" vertical="center"/>
    </xf>
    <xf numFmtId="0" fontId="55" fillId="0" borderId="40" xfId="1" applyFont="1" applyBorder="1" applyAlignment="1">
      <alignment horizontal="distributed" vertical="center" indent="1"/>
    </xf>
    <xf numFmtId="0" fontId="55" fillId="0" borderId="84" xfId="1" applyFont="1" applyBorder="1" applyAlignment="1">
      <alignment horizontal="distributed" vertical="center" indent="1"/>
    </xf>
    <xf numFmtId="5" fontId="21" fillId="0" borderId="85" xfId="1" applyNumberFormat="1" applyFont="1" applyBorder="1" applyAlignment="1">
      <alignment vertical="center"/>
    </xf>
    <xf numFmtId="0" fontId="14" fillId="0" borderId="40" xfId="1" applyFont="1" applyBorder="1" applyAlignment="1">
      <alignment horizontal="distributed" vertical="center" indent="1"/>
    </xf>
    <xf numFmtId="0" fontId="55" fillId="0" borderId="86" xfId="1" applyFont="1" applyBorder="1" applyAlignment="1">
      <alignment horizontal="distributed" vertical="center" indent="1"/>
    </xf>
    <xf numFmtId="0" fontId="55" fillId="0" borderId="84" xfId="1" applyFont="1" applyBorder="1" applyAlignment="1">
      <alignment horizontal="distributed" vertical="center" wrapText="1" indent="2"/>
    </xf>
    <xf numFmtId="0" fontId="55" fillId="0" borderId="84" xfId="1" applyFont="1" applyBorder="1" applyAlignment="1">
      <alignment horizontal="distributed" vertical="center" wrapText="1"/>
    </xf>
    <xf numFmtId="0" fontId="14" fillId="0" borderId="87" xfId="2" applyBorder="1" applyAlignment="1">
      <alignment horizontal="center" vertical="center" shrinkToFit="1"/>
    </xf>
    <xf numFmtId="0" fontId="0" fillId="0" borderId="87" xfId="0" applyBorder="1">
      <alignment vertical="center"/>
    </xf>
    <xf numFmtId="0" fontId="11" fillId="0" borderId="39" xfId="1" applyFont="1" applyBorder="1" applyAlignment="1">
      <alignment horizontal="center" vertical="center" shrinkToFit="1"/>
    </xf>
    <xf numFmtId="0" fontId="55" fillId="0" borderId="17" xfId="1" applyFont="1" applyBorder="1" applyAlignment="1">
      <alignment horizontal="distributed" vertical="center" indent="1"/>
    </xf>
    <xf numFmtId="0" fontId="55" fillId="0" borderId="0" xfId="1" applyFont="1" applyAlignment="1">
      <alignment horizontal="distributed" vertical="center" wrapText="1" indent="2"/>
    </xf>
    <xf numFmtId="0" fontId="55" fillId="0" borderId="0" xfId="1" applyFont="1" applyAlignment="1">
      <alignment horizontal="distributed" vertical="center" wrapText="1"/>
    </xf>
    <xf numFmtId="0" fontId="55" fillId="0" borderId="26" xfId="1" applyFont="1" applyBorder="1" applyAlignment="1">
      <alignment horizontal="center" vertical="center"/>
    </xf>
    <xf numFmtId="0" fontId="88" fillId="0" borderId="88" xfId="0" applyFont="1" applyBorder="1" applyAlignment="1">
      <alignment horizontal="center" vertical="center"/>
    </xf>
    <xf numFmtId="5" fontId="21" fillId="0" borderId="89" xfId="1" applyNumberFormat="1" applyFont="1" applyBorder="1" applyAlignment="1">
      <alignment vertical="center"/>
    </xf>
    <xf numFmtId="5" fontId="21" fillId="0" borderId="25" xfId="1" applyNumberFormat="1" applyFont="1" applyBorder="1" applyAlignment="1">
      <alignment vertical="center"/>
    </xf>
    <xf numFmtId="0" fontId="41" fillId="0" borderId="0" xfId="0" applyFont="1" applyAlignment="1">
      <alignment horizontal="center" vertical="center" wrapText="1"/>
    </xf>
    <xf numFmtId="0" fontId="90" fillId="0" borderId="0" xfId="0" applyFont="1">
      <alignment vertical="center"/>
    </xf>
    <xf numFmtId="0" fontId="62" fillId="0" borderId="0" xfId="0" applyFont="1" applyAlignment="1">
      <alignment vertical="center" wrapText="1"/>
    </xf>
    <xf numFmtId="0" fontId="31" fillId="0" borderId="0" xfId="6" applyFont="1">
      <alignment vertical="center"/>
    </xf>
    <xf numFmtId="0" fontId="62" fillId="0" borderId="0" xfId="0" applyFont="1">
      <alignment vertical="center"/>
    </xf>
    <xf numFmtId="0" fontId="91" fillId="0" borderId="0" xfId="0" applyFont="1">
      <alignment vertical="center"/>
    </xf>
    <xf numFmtId="0" fontId="69" fillId="0" borderId="2" xfId="6" applyFont="1" applyBorder="1" applyAlignment="1">
      <alignment horizontal="center" vertical="center"/>
    </xf>
    <xf numFmtId="0" fontId="67" fillId="0" borderId="17" xfId="6" applyFont="1" applyBorder="1" applyAlignment="1">
      <alignment horizontal="center" vertical="center"/>
    </xf>
    <xf numFmtId="0" fontId="67" fillId="0" borderId="0" xfId="6" applyFont="1" applyAlignment="1">
      <alignment horizontal="center" vertical="center"/>
    </xf>
    <xf numFmtId="0" fontId="67" fillId="0" borderId="19" xfId="6" applyFont="1" applyBorder="1" applyAlignment="1">
      <alignment horizontal="center" vertical="top"/>
    </xf>
    <xf numFmtId="0" fontId="67" fillId="0" borderId="20" xfId="6" applyFont="1" applyBorder="1" applyAlignment="1">
      <alignment horizontal="center" vertical="top"/>
    </xf>
    <xf numFmtId="0" fontId="77" fillId="0" borderId="0" xfId="6" applyFont="1" applyAlignment="1">
      <alignment horizontal="center" vertical="center"/>
    </xf>
    <xf numFmtId="0" fontId="78" fillId="0" borderId="0" xfId="0" applyFont="1" applyAlignment="1">
      <alignment horizontal="center" vertical="center"/>
    </xf>
    <xf numFmtId="0" fontId="77" fillId="0" borderId="0" xfId="6" applyFont="1" applyAlignment="1">
      <alignment horizontal="left" vertical="center"/>
    </xf>
    <xf numFmtId="0" fontId="68" fillId="0" borderId="2" xfId="6" applyFont="1" applyBorder="1" applyAlignment="1">
      <alignment horizontal="center" vertical="center"/>
    </xf>
    <xf numFmtId="0" fontId="69" fillId="0" borderId="28" xfId="6" applyFont="1" applyBorder="1" applyAlignment="1">
      <alignment horizontal="center" vertical="center"/>
    </xf>
    <xf numFmtId="0" fontId="69" fillId="0" borderId="73" xfId="6" applyFont="1" applyBorder="1" applyAlignment="1">
      <alignment horizontal="center" vertical="center"/>
    </xf>
    <xf numFmtId="0" fontId="80" fillId="0" borderId="0" xfId="6" applyFont="1" applyAlignment="1">
      <alignment horizontal="left" vertical="center" wrapText="1"/>
    </xf>
    <xf numFmtId="0" fontId="1" fillId="0" borderId="49" xfId="11" applyBorder="1" applyAlignment="1">
      <alignment horizontal="center" vertical="center"/>
    </xf>
    <xf numFmtId="0" fontId="1" fillId="0" borderId="51" xfId="11" applyBorder="1" applyAlignment="1">
      <alignment horizontal="center" vertical="center"/>
    </xf>
    <xf numFmtId="180" fontId="74" fillId="0" borderId="15" xfId="11" applyNumberFormat="1" applyFont="1" applyBorder="1" applyAlignment="1">
      <alignment horizontal="center" vertical="center"/>
    </xf>
    <xf numFmtId="180" fontId="74" fillId="0" borderId="18" xfId="11" applyNumberFormat="1" applyFont="1" applyBorder="1" applyAlignment="1">
      <alignment horizontal="center" vertical="center"/>
    </xf>
    <xf numFmtId="180" fontId="74" fillId="0" borderId="16" xfId="11" applyNumberFormat="1" applyFont="1" applyBorder="1" applyAlignment="1">
      <alignment horizontal="center" vertical="center"/>
    </xf>
    <xf numFmtId="180" fontId="74" fillId="0" borderId="19" xfId="11" applyNumberFormat="1" applyFont="1" applyBorder="1" applyAlignment="1">
      <alignment horizontal="center" vertical="center"/>
    </xf>
    <xf numFmtId="180" fontId="74" fillId="0" borderId="20" xfId="11" applyNumberFormat="1" applyFont="1" applyBorder="1" applyAlignment="1">
      <alignment horizontal="center" vertical="center"/>
    </xf>
    <xf numFmtId="180" fontId="74" fillId="0" borderId="76" xfId="11" applyNumberFormat="1" applyFont="1" applyBorder="1" applyAlignment="1">
      <alignment horizontal="center" vertical="center"/>
    </xf>
    <xf numFmtId="0" fontId="64" fillId="0" borderId="0" xfId="6" applyFont="1" applyAlignment="1">
      <alignment horizontal="center" vertical="center"/>
    </xf>
    <xf numFmtId="0" fontId="24" fillId="0" borderId="0" xfId="8" applyFont="1" applyAlignment="1">
      <alignment horizontal="center" vertical="center"/>
    </xf>
    <xf numFmtId="0" fontId="1" fillId="0" borderId="27" xfId="11" applyBorder="1" applyAlignment="1">
      <alignment horizontal="center" vertical="center"/>
    </xf>
    <xf numFmtId="0" fontId="1" fillId="0" borderId="36" xfId="11" applyBorder="1" applyAlignment="1">
      <alignment horizontal="center" vertical="center"/>
    </xf>
    <xf numFmtId="0" fontId="1" fillId="0" borderId="25" xfId="11" applyBorder="1" applyAlignment="1">
      <alignment horizontal="center" vertical="center"/>
    </xf>
    <xf numFmtId="0" fontId="76" fillId="0" borderId="0" xfId="6" applyFont="1" applyAlignment="1">
      <alignment horizontal="left" vertical="center"/>
    </xf>
    <xf numFmtId="0" fontId="66" fillId="0" borderId="0" xfId="6" applyFont="1" applyAlignment="1">
      <alignment horizontal="center" vertical="center"/>
    </xf>
    <xf numFmtId="0" fontId="0" fillId="0" borderId="0" xfId="0" applyAlignment="1">
      <alignment horizontal="center" vertical="center"/>
    </xf>
    <xf numFmtId="0" fontId="69" fillId="0" borderId="0" xfId="6" applyFont="1" applyAlignment="1">
      <alignment horizontal="center" vertical="center"/>
    </xf>
    <xf numFmtId="0" fontId="67" fillId="0" borderId="0" xfId="6" applyFont="1">
      <alignment vertical="center"/>
    </xf>
    <xf numFmtId="0" fontId="79" fillId="0" borderId="0" xfId="0" applyFont="1">
      <alignment vertical="center"/>
    </xf>
    <xf numFmtId="0" fontId="62" fillId="0" borderId="0" xfId="0" applyFont="1" applyAlignment="1">
      <alignment vertical="center" wrapText="1"/>
    </xf>
    <xf numFmtId="0" fontId="41" fillId="0" borderId="29" xfId="0" applyFont="1" applyBorder="1" applyAlignment="1">
      <alignment horizontal="center" vertical="center" wrapText="1"/>
    </xf>
    <xf numFmtId="0" fontId="41" fillId="0" borderId="30" xfId="0" applyFont="1" applyBorder="1" applyAlignment="1">
      <alignment horizontal="center" vertical="center" wrapText="1"/>
    </xf>
    <xf numFmtId="0" fontId="41" fillId="0" borderId="31" xfId="0" applyFont="1" applyBorder="1" applyAlignment="1">
      <alignment horizontal="center" vertical="center" wrapText="1"/>
    </xf>
    <xf numFmtId="0" fontId="41" fillId="0" borderId="47" xfId="0" applyFont="1" applyBorder="1" applyAlignment="1">
      <alignment horizontal="center" vertical="center" wrapText="1"/>
    </xf>
    <xf numFmtId="0" fontId="41" fillId="0" borderId="40" xfId="0" applyFont="1" applyBorder="1" applyAlignment="1">
      <alignment horizontal="center" vertical="center" wrapText="1"/>
    </xf>
    <xf numFmtId="0" fontId="41" fillId="0" borderId="48" xfId="0" applyFont="1" applyBorder="1" applyAlignment="1">
      <alignment horizontal="center" vertical="center" wrapText="1"/>
    </xf>
    <xf numFmtId="0" fontId="39" fillId="4" borderId="0" xfId="0" applyFont="1" applyFill="1" applyAlignment="1">
      <alignment horizontal="center" vertical="center"/>
    </xf>
    <xf numFmtId="0" fontId="40" fillId="0" borderId="0" xfId="0" applyFont="1" applyAlignment="1">
      <alignment horizontal="center" vertical="center"/>
    </xf>
    <xf numFmtId="56" fontId="34" fillId="2" borderId="15" xfId="0" applyNumberFormat="1" applyFont="1" applyFill="1" applyBorder="1" applyAlignment="1">
      <alignment horizontal="center" vertical="center"/>
    </xf>
    <xf numFmtId="56" fontId="34" fillId="2" borderId="19" xfId="0" applyNumberFormat="1" applyFont="1" applyFill="1" applyBorder="1" applyAlignment="1">
      <alignment horizontal="center" vertical="center"/>
    </xf>
    <xf numFmtId="56" fontId="34" fillId="2" borderId="17" xfId="0" applyNumberFormat="1" applyFont="1" applyFill="1" applyBorder="1" applyAlignment="1">
      <alignment horizontal="center" vertical="center"/>
    </xf>
    <xf numFmtId="0" fontId="34" fillId="0" borderId="21" xfId="0" applyFont="1" applyBorder="1" applyAlignment="1">
      <alignment horizontal="center" vertical="center"/>
    </xf>
    <xf numFmtId="0" fontId="34" fillId="0" borderId="34" xfId="0" applyFont="1" applyBorder="1" applyAlignment="1">
      <alignment horizontal="center" vertical="center"/>
    </xf>
    <xf numFmtId="0" fontId="32" fillId="0" borderId="0" xfId="0" applyFont="1" applyAlignment="1">
      <alignment vertical="center" wrapText="1"/>
    </xf>
    <xf numFmtId="0" fontId="30" fillId="0" borderId="27" xfId="0" applyFont="1" applyBorder="1" applyAlignment="1">
      <alignment horizontal="center" vertical="center"/>
    </xf>
    <xf numFmtId="0" fontId="30" fillId="0" borderId="36" xfId="0" applyFont="1" applyBorder="1" applyAlignment="1">
      <alignment horizontal="center" vertical="center"/>
    </xf>
    <xf numFmtId="0" fontId="30" fillId="0" borderId="58" xfId="0" applyFont="1" applyBorder="1" applyAlignment="1">
      <alignment horizontal="center" vertical="center" wrapText="1"/>
    </xf>
    <xf numFmtId="0" fontId="30" fillId="0" borderId="33" xfId="0" applyFont="1" applyBorder="1" applyAlignment="1">
      <alignment horizontal="center" vertical="center" wrapText="1"/>
    </xf>
    <xf numFmtId="0" fontId="33" fillId="0" borderId="20" xfId="0" applyFont="1" applyBorder="1" applyAlignment="1">
      <alignment horizontal="center" vertical="center"/>
    </xf>
    <xf numFmtId="0" fontId="30" fillId="0" borderId="39" xfId="0" applyFont="1" applyBorder="1" applyAlignment="1">
      <alignment horizontal="distributed" vertical="center" indent="1"/>
    </xf>
    <xf numFmtId="0" fontId="30" fillId="0" borderId="33" xfId="0" applyFont="1" applyBorder="1" applyAlignment="1">
      <alignment horizontal="distributed" vertical="center" indent="1"/>
    </xf>
    <xf numFmtId="0" fontId="36" fillId="5" borderId="27" xfId="0" applyFont="1" applyFill="1" applyBorder="1" applyAlignment="1" applyProtection="1">
      <alignment horizontal="center" vertical="center"/>
      <protection locked="0"/>
    </xf>
    <xf numFmtId="0" fontId="36" fillId="5" borderId="36" xfId="0" applyFont="1" applyFill="1" applyBorder="1" applyAlignment="1" applyProtection="1">
      <alignment horizontal="center" vertical="center"/>
      <protection locked="0"/>
    </xf>
    <xf numFmtId="0" fontId="36" fillId="5" borderId="25" xfId="0" applyFont="1" applyFill="1" applyBorder="1" applyAlignment="1" applyProtection="1">
      <alignment horizontal="center" vertical="center"/>
      <protection locked="0"/>
    </xf>
    <xf numFmtId="0" fontId="30" fillId="0" borderId="37" xfId="0" applyFont="1" applyBorder="1" applyAlignment="1">
      <alignment horizontal="distributed" vertical="center" indent="1"/>
    </xf>
    <xf numFmtId="0" fontId="30" fillId="0" borderId="38" xfId="0" applyFont="1" applyBorder="1" applyAlignment="1">
      <alignment horizontal="distributed" vertical="center" indent="1"/>
    </xf>
    <xf numFmtId="0" fontId="30" fillId="0" borderId="26" xfId="0" applyFont="1" applyBorder="1" applyAlignment="1">
      <alignment horizontal="distributed" vertical="center" indent="1"/>
    </xf>
    <xf numFmtId="0" fontId="30" fillId="0" borderId="24" xfId="0" applyFont="1" applyBorder="1" applyAlignment="1">
      <alignment horizontal="distributed" vertical="center" indent="1"/>
    </xf>
    <xf numFmtId="0" fontId="36" fillId="5" borderId="21" xfId="0" applyFont="1" applyFill="1" applyBorder="1" applyAlignment="1" applyProtection="1">
      <alignment horizontal="center" vertical="center"/>
      <protection locked="0"/>
    </xf>
    <xf numFmtId="0" fontId="36" fillId="5" borderId="34" xfId="0" applyFont="1" applyFill="1" applyBorder="1" applyAlignment="1" applyProtection="1">
      <alignment horizontal="center" vertical="center"/>
      <protection locked="0"/>
    </xf>
    <xf numFmtId="0" fontId="36" fillId="5" borderId="32" xfId="0" applyFont="1" applyFill="1" applyBorder="1" applyAlignment="1" applyProtection="1">
      <alignment horizontal="center" vertical="center"/>
      <protection locked="0"/>
    </xf>
    <xf numFmtId="0" fontId="36" fillId="5" borderId="15" xfId="0" applyFont="1" applyFill="1" applyBorder="1" applyAlignment="1" applyProtection="1">
      <alignment horizontal="center" vertical="center"/>
      <protection locked="0"/>
    </xf>
    <xf numFmtId="0" fontId="36" fillId="5" borderId="18" xfId="0" applyFont="1" applyFill="1" applyBorder="1" applyAlignment="1" applyProtection="1">
      <alignment horizontal="center" vertical="center"/>
      <protection locked="0"/>
    </xf>
    <xf numFmtId="0" fontId="36" fillId="5" borderId="16" xfId="0" applyFont="1" applyFill="1" applyBorder="1" applyAlignment="1" applyProtection="1">
      <alignment horizontal="center" vertical="center"/>
      <protection locked="0"/>
    </xf>
    <xf numFmtId="0" fontId="30" fillId="0" borderId="66" xfId="0" applyFont="1" applyBorder="1" applyAlignment="1">
      <alignment horizontal="center" vertical="center"/>
    </xf>
    <xf numFmtId="0" fontId="30" fillId="0" borderId="6" xfId="0" applyFont="1" applyBorder="1" applyAlignment="1">
      <alignment horizontal="center" vertical="center"/>
    </xf>
    <xf numFmtId="0" fontId="30" fillId="0" borderId="54" xfId="0" applyFont="1" applyBorder="1" applyAlignment="1">
      <alignment horizontal="center" vertical="center"/>
    </xf>
    <xf numFmtId="0" fontId="30" fillId="0" borderId="60" xfId="0" applyFont="1" applyBorder="1" applyAlignment="1">
      <alignment horizontal="center" vertical="center"/>
    </xf>
    <xf numFmtId="0" fontId="30" fillId="0" borderId="67" xfId="0" applyFont="1" applyBorder="1" applyAlignment="1">
      <alignment horizontal="center" vertical="center"/>
    </xf>
    <xf numFmtId="0" fontId="30" fillId="0" borderId="56" xfId="0" applyFont="1" applyBorder="1" applyAlignment="1">
      <alignment horizontal="center" vertical="center"/>
    </xf>
    <xf numFmtId="179" fontId="44" fillId="2" borderId="49" xfId="0" applyNumberFormat="1" applyFont="1" applyFill="1" applyBorder="1" applyAlignment="1">
      <alignment horizontal="center" vertical="center"/>
    </xf>
    <xf numFmtId="179" fontId="44" fillId="2" borderId="51" xfId="0" applyNumberFormat="1" applyFont="1" applyFill="1" applyBorder="1" applyAlignment="1">
      <alignment horizontal="center" vertical="center"/>
    </xf>
    <xf numFmtId="0" fontId="60" fillId="0" borderId="49" xfId="0" applyFont="1" applyBorder="1" applyAlignment="1">
      <alignment horizontal="center" vertical="center"/>
    </xf>
    <xf numFmtId="0" fontId="60" fillId="0" borderId="51" xfId="0" applyFont="1" applyBorder="1" applyAlignment="1">
      <alignment horizontal="center" vertical="center"/>
    </xf>
    <xf numFmtId="176" fontId="23" fillId="0" borderId="0" xfId="1" applyNumberFormat="1" applyFont="1" applyAlignment="1">
      <alignment horizontal="center" vertical="center"/>
    </xf>
    <xf numFmtId="0" fontId="15" fillId="0" borderId="49" xfId="1" applyFont="1" applyBorder="1" applyAlignment="1">
      <alignment horizontal="center" vertical="center"/>
    </xf>
    <xf numFmtId="0" fontId="15" fillId="0" borderId="50" xfId="1" applyFont="1" applyBorder="1" applyAlignment="1">
      <alignment horizontal="center" vertical="center"/>
    </xf>
    <xf numFmtId="0" fontId="55" fillId="0" borderId="27" xfId="1" applyFont="1" applyBorder="1" applyAlignment="1">
      <alignment horizontal="distributed" vertical="center" indent="2"/>
    </xf>
    <xf numFmtId="0" fontId="55" fillId="0" borderId="36" xfId="1" applyFont="1" applyBorder="1" applyAlignment="1">
      <alignment horizontal="distributed" vertical="center" indent="2"/>
    </xf>
    <xf numFmtId="0" fontId="55" fillId="0" borderId="46" xfId="1" applyFont="1" applyBorder="1" applyAlignment="1">
      <alignment horizontal="distributed" vertical="center" indent="2"/>
    </xf>
    <xf numFmtId="5" fontId="21" fillId="0" borderId="68" xfId="1" applyNumberFormat="1" applyFont="1" applyBorder="1" applyAlignment="1">
      <alignment horizontal="center" vertical="center"/>
    </xf>
    <xf numFmtId="5" fontId="21" fillId="0" borderId="81" xfId="1" applyNumberFormat="1" applyFont="1" applyBorder="1" applyAlignment="1">
      <alignment horizontal="center" vertical="center"/>
    </xf>
    <xf numFmtId="0" fontId="29" fillId="0" borderId="0" xfId="1" applyAlignment="1">
      <alignment horizontal="center" vertical="center"/>
    </xf>
    <xf numFmtId="0" fontId="42" fillId="4" borderId="0" xfId="1" applyFont="1" applyFill="1" applyAlignment="1">
      <alignment horizontal="center" vertical="center"/>
    </xf>
    <xf numFmtId="0" fontId="25" fillId="0" borderId="0" xfId="1" applyFont="1" applyAlignment="1">
      <alignment horizontal="distributed" vertical="center" indent="8" shrinkToFit="1"/>
    </xf>
    <xf numFmtId="0" fontId="13" fillId="0" borderId="0" xfId="1" applyFont="1" applyAlignment="1">
      <alignment horizontal="center" vertical="center" shrinkToFit="1"/>
    </xf>
    <xf numFmtId="0" fontId="11" fillId="0" borderId="36" xfId="1" applyFont="1" applyBorder="1" applyAlignment="1">
      <alignment horizontal="center" vertical="center" shrinkToFit="1"/>
    </xf>
    <xf numFmtId="0" fontId="11" fillId="0" borderId="25" xfId="1" applyFont="1" applyBorder="1" applyAlignment="1">
      <alignment horizontal="center" vertical="center" shrinkToFit="1"/>
    </xf>
    <xf numFmtId="0" fontId="19" fillId="0" borderId="42" xfId="1" applyFont="1" applyBorder="1" applyAlignment="1">
      <alignment horizontal="center" vertical="center" shrinkToFit="1"/>
    </xf>
    <xf numFmtId="0" fontId="19" fillId="0" borderId="23" xfId="1" applyFont="1" applyBorder="1" applyAlignment="1">
      <alignment horizontal="center" vertical="center" shrinkToFit="1"/>
    </xf>
    <xf numFmtId="56" fontId="34" fillId="0" borderId="0" xfId="0" applyNumberFormat="1" applyFont="1" applyAlignment="1">
      <alignment horizontal="center" vertical="center"/>
    </xf>
    <xf numFmtId="56" fontId="34" fillId="0" borderId="20" xfId="0" applyNumberFormat="1" applyFont="1" applyBorder="1" applyAlignment="1">
      <alignment horizontal="center" vertical="center"/>
    </xf>
  </cellXfs>
  <cellStyles count="12">
    <cellStyle name="標準" xfId="0" builtinId="0"/>
    <cellStyle name="標準 2" xfId="1" xr:uid="{00000000-0005-0000-0000-000001000000}"/>
    <cellStyle name="標準 2 2" xfId="6" xr:uid="{00000000-0005-0000-0000-000002000000}"/>
    <cellStyle name="標準 2 2 2" xfId="8" xr:uid="{00000000-0005-0000-0000-000003000000}"/>
    <cellStyle name="標準 3" xfId="2" xr:uid="{00000000-0005-0000-0000-000004000000}"/>
    <cellStyle name="標準 3 2" xfId="11" xr:uid="{00000000-0005-0000-0000-000005000000}"/>
    <cellStyle name="標準 4" xfId="3" xr:uid="{00000000-0005-0000-0000-000006000000}"/>
    <cellStyle name="標準 5" xfId="4" xr:uid="{00000000-0005-0000-0000-000007000000}"/>
    <cellStyle name="標準 5 2" xfId="5" xr:uid="{00000000-0005-0000-0000-000008000000}"/>
    <cellStyle name="標準 6" xfId="7" xr:uid="{00000000-0005-0000-0000-000009000000}"/>
    <cellStyle name="標準 6 2" xfId="9" xr:uid="{00000000-0005-0000-0000-00000A000000}"/>
    <cellStyle name="標準 7" xfId="10" xr:uid="{00000000-0005-0000-0000-00000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259615</xdr:colOff>
      <xdr:row>43</xdr:row>
      <xdr:rowOff>247650</xdr:rowOff>
    </xdr:from>
    <xdr:to>
      <xdr:col>16</xdr:col>
      <xdr:colOff>418364</xdr:colOff>
      <xdr:row>48</xdr:row>
      <xdr:rowOff>83038</xdr:rowOff>
    </xdr:to>
    <xdr:pic>
      <xdr:nvPicPr>
        <xdr:cNvPr id="4" name="図 3" descr="https://qr.quel.jp/tmp/66a100809bfc9e373cee457801fa03c0.png?v=165">
          <a:extLst>
            <a:ext uri="{FF2B5EF4-FFF2-40B4-BE49-F238E27FC236}">
              <a16:creationId xmlns:a16="http://schemas.microsoft.com/office/drawing/2014/main" id="{E92AAEB3-A3F2-4644-85D5-93F2E0D5C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22740" y="12544425"/>
          <a:ext cx="1530349" cy="15403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0"/>
  <sheetViews>
    <sheetView view="pageBreakPreview" topLeftCell="A6" zoomScaleNormal="100" zoomScaleSheetLayoutView="100" workbookViewId="0">
      <selection activeCell="O38" sqref="O38"/>
    </sheetView>
  </sheetViews>
  <sheetFormatPr defaultColWidth="9" defaultRowHeight="13.5"/>
  <cols>
    <col min="1" max="1" width="9.5" style="149" customWidth="1"/>
    <col min="2" max="2" width="6" style="149" customWidth="1"/>
    <col min="3" max="3" width="7.75" style="149" customWidth="1"/>
    <col min="4" max="4" width="13.25" style="149" customWidth="1"/>
    <col min="5" max="5" width="9.625" style="149" customWidth="1"/>
    <col min="6" max="6" width="9.125" style="149" customWidth="1"/>
    <col min="7" max="7" width="7.625" style="149" customWidth="1"/>
    <col min="8" max="8" width="13" style="149" customWidth="1"/>
    <col min="9" max="10" width="9" style="149"/>
    <col min="11" max="11" width="7.625" style="149" customWidth="1"/>
    <col min="12" max="12" width="9" style="149"/>
    <col min="13" max="13" width="10.125" style="149" customWidth="1"/>
    <col min="14" max="16384" width="9" style="149"/>
  </cols>
  <sheetData>
    <row r="1" spans="1:15" ht="28.5" customHeight="1">
      <c r="A1" s="258" t="s">
        <v>153</v>
      </c>
      <c r="B1" s="258"/>
      <c r="C1" s="258"/>
      <c r="D1" s="258"/>
      <c r="E1" s="258"/>
      <c r="F1" s="258"/>
      <c r="G1" s="258"/>
      <c r="H1" s="258"/>
      <c r="I1" s="258"/>
      <c r="J1" s="258"/>
      <c r="K1" s="258"/>
      <c r="L1" s="258"/>
      <c r="M1" s="258"/>
      <c r="N1" s="156"/>
      <c r="O1" s="157"/>
    </row>
    <row r="2" spans="1:15" s="150" customFormat="1" ht="23.25" customHeight="1">
      <c r="A2" s="259"/>
      <c r="B2" s="259"/>
      <c r="C2" s="259"/>
      <c r="D2" s="259"/>
      <c r="E2" s="259"/>
      <c r="F2" s="259"/>
      <c r="G2" s="259"/>
      <c r="H2" s="259"/>
      <c r="I2" s="259"/>
      <c r="J2" s="259"/>
      <c r="K2" s="259"/>
      <c r="L2" s="259"/>
      <c r="M2" s="259"/>
    </row>
    <row r="3" spans="1:15" s="152" customFormat="1" ht="21" customHeight="1">
      <c r="A3" s="151" t="s">
        <v>112</v>
      </c>
      <c r="B3" s="151"/>
      <c r="C3" s="151" t="s">
        <v>154</v>
      </c>
      <c r="D3" s="151"/>
      <c r="E3" s="151"/>
      <c r="F3" s="151"/>
      <c r="G3" s="151"/>
      <c r="H3" s="151"/>
      <c r="I3" s="151"/>
      <c r="J3" s="151"/>
      <c r="K3" s="151"/>
      <c r="L3" s="151"/>
      <c r="M3" s="151"/>
    </row>
    <row r="4" spans="1:15" s="152" customFormat="1" ht="21" customHeight="1">
      <c r="A4" s="151"/>
      <c r="B4" s="151"/>
      <c r="C4" s="151" t="s">
        <v>155</v>
      </c>
      <c r="D4" s="151"/>
      <c r="E4" s="151"/>
      <c r="F4" s="151"/>
      <c r="G4" s="151"/>
      <c r="H4" s="151"/>
      <c r="I4" s="151"/>
      <c r="J4" s="151"/>
      <c r="K4" s="151"/>
      <c r="L4" s="151"/>
      <c r="M4" s="151"/>
    </row>
    <row r="5" spans="1:15" s="152" customFormat="1" ht="21" customHeight="1">
      <c r="A5" s="151" t="s">
        <v>113</v>
      </c>
      <c r="B5" s="151"/>
      <c r="C5" s="151" t="s">
        <v>114</v>
      </c>
      <c r="D5" s="151"/>
      <c r="E5" s="151"/>
      <c r="F5" s="151"/>
      <c r="G5" s="151"/>
      <c r="H5" s="151"/>
      <c r="I5" s="151"/>
      <c r="J5" s="151"/>
      <c r="K5" s="151"/>
      <c r="L5" s="151"/>
      <c r="M5" s="151"/>
    </row>
    <row r="6" spans="1:15" s="152" customFormat="1" ht="21" customHeight="1">
      <c r="A6" s="151" t="s">
        <v>115</v>
      </c>
      <c r="B6" s="151"/>
      <c r="C6" s="153" t="s">
        <v>116</v>
      </c>
      <c r="D6" s="151"/>
      <c r="E6" s="151"/>
      <c r="F6" s="151"/>
      <c r="G6" s="151"/>
      <c r="H6" s="151"/>
      <c r="I6" s="151"/>
      <c r="J6" s="151"/>
      <c r="K6" s="151"/>
      <c r="L6" s="151"/>
      <c r="M6" s="151"/>
    </row>
    <row r="7" spans="1:15" s="152" customFormat="1" ht="21" customHeight="1">
      <c r="A7" s="151" t="s">
        <v>117</v>
      </c>
      <c r="B7" s="151"/>
      <c r="C7" s="153" t="s">
        <v>156</v>
      </c>
      <c r="D7" s="151"/>
      <c r="E7" s="151"/>
      <c r="F7" s="151"/>
      <c r="G7" s="151"/>
      <c r="H7" s="151"/>
      <c r="I7" s="151"/>
      <c r="J7" s="151"/>
      <c r="K7" s="151"/>
      <c r="L7" s="151"/>
      <c r="M7" s="151"/>
    </row>
    <row r="8" spans="1:15" s="152" customFormat="1" ht="21" customHeight="1">
      <c r="A8" s="151" t="s">
        <v>118</v>
      </c>
      <c r="B8" s="151"/>
      <c r="C8" s="153" t="s">
        <v>119</v>
      </c>
      <c r="D8" s="151"/>
      <c r="E8" s="151"/>
      <c r="F8" s="151"/>
      <c r="G8" s="151"/>
      <c r="H8" s="151"/>
      <c r="I8" s="151"/>
      <c r="J8" s="151"/>
      <c r="K8" s="151"/>
      <c r="L8" s="151"/>
      <c r="M8" s="151"/>
    </row>
    <row r="9" spans="1:15" s="152" customFormat="1" ht="21" customHeight="1">
      <c r="A9" s="151" t="s">
        <v>120</v>
      </c>
      <c r="B9" s="151"/>
      <c r="C9" s="153" t="s">
        <v>157</v>
      </c>
      <c r="D9" s="151"/>
      <c r="E9" s="151"/>
      <c r="F9" s="151"/>
      <c r="G9" s="151"/>
      <c r="H9" s="151"/>
      <c r="I9" s="151"/>
      <c r="J9" s="151"/>
      <c r="K9" s="151"/>
      <c r="L9" s="151"/>
      <c r="M9" s="151"/>
    </row>
    <row r="10" spans="1:15" s="152" customFormat="1" ht="21" customHeight="1">
      <c r="A10" s="151" t="s">
        <v>121</v>
      </c>
      <c r="B10" s="151"/>
      <c r="C10" s="153" t="s">
        <v>122</v>
      </c>
      <c r="D10" s="151"/>
      <c r="E10" s="151"/>
      <c r="F10" s="151"/>
      <c r="G10" s="151"/>
      <c r="H10" s="151"/>
      <c r="I10" s="151"/>
      <c r="J10" s="151"/>
      <c r="K10" s="151"/>
      <c r="L10" s="151"/>
      <c r="M10" s="151"/>
    </row>
    <row r="11" spans="1:15" s="152" customFormat="1" ht="21" customHeight="1">
      <c r="A11" s="151"/>
      <c r="B11" s="151"/>
      <c r="C11" s="153" t="s">
        <v>123</v>
      </c>
      <c r="D11" s="151"/>
      <c r="E11" s="151"/>
      <c r="F11" s="151"/>
      <c r="G11" s="151"/>
      <c r="H11" s="151"/>
      <c r="I11" s="151"/>
      <c r="J11" s="151"/>
      <c r="K11" s="151"/>
      <c r="L11" s="151"/>
      <c r="M11" s="151"/>
    </row>
    <row r="12" spans="1:15" s="152" customFormat="1" ht="21" customHeight="1">
      <c r="A12" s="151"/>
      <c r="B12" s="151"/>
      <c r="C12" s="153" t="s">
        <v>124</v>
      </c>
      <c r="D12" s="151"/>
      <c r="E12" s="151"/>
      <c r="F12" s="151"/>
      <c r="G12" s="151"/>
      <c r="H12" s="151"/>
      <c r="I12" s="151"/>
      <c r="J12" s="151"/>
      <c r="K12" s="151"/>
      <c r="L12" s="151"/>
      <c r="M12" s="151"/>
    </row>
    <row r="13" spans="1:15" s="152" customFormat="1" ht="21" customHeight="1">
      <c r="A13" s="151" t="s">
        <v>125</v>
      </c>
      <c r="B13" s="151"/>
      <c r="C13" s="153" t="s">
        <v>126</v>
      </c>
      <c r="D13" s="151"/>
      <c r="E13" s="151"/>
      <c r="F13" s="151"/>
      <c r="G13" s="151"/>
      <c r="H13" s="151"/>
      <c r="I13" s="151"/>
      <c r="J13" s="151"/>
      <c r="K13" s="151"/>
      <c r="L13" s="151"/>
      <c r="M13" s="151"/>
    </row>
    <row r="14" spans="1:15" s="152" customFormat="1" ht="18.75" customHeight="1">
      <c r="A14" s="151"/>
      <c r="B14" s="151"/>
      <c r="C14" s="153"/>
      <c r="D14" s="153"/>
      <c r="E14" s="153"/>
      <c r="F14" s="153"/>
      <c r="G14" s="153"/>
      <c r="H14" s="153"/>
      <c r="I14" s="153"/>
      <c r="J14" s="153"/>
      <c r="K14" s="153"/>
      <c r="L14" s="153"/>
      <c r="M14" s="153"/>
    </row>
    <row r="15" spans="1:15" ht="19.5" thickBot="1">
      <c r="A15" s="151" t="s">
        <v>127</v>
      </c>
      <c r="B15" s="151"/>
      <c r="C15" s="151"/>
      <c r="D15" s="151"/>
      <c r="E15" s="151"/>
      <c r="F15" s="151"/>
      <c r="G15" s="151"/>
      <c r="H15" s="151"/>
      <c r="I15" s="151"/>
      <c r="J15" s="151"/>
    </row>
    <row r="16" spans="1:15" ht="19.5" thickBot="1">
      <c r="A16" s="151"/>
      <c r="B16" s="163"/>
      <c r="C16" s="260" t="s">
        <v>136</v>
      </c>
      <c r="D16" s="261"/>
      <c r="E16" s="262"/>
      <c r="F16" s="164"/>
      <c r="G16" s="165" t="s">
        <v>98</v>
      </c>
      <c r="H16" s="166" t="s">
        <v>99</v>
      </c>
      <c r="I16" s="167" t="s">
        <v>100</v>
      </c>
      <c r="J16" s="168" t="s">
        <v>101</v>
      </c>
      <c r="K16" s="165" t="s">
        <v>102</v>
      </c>
      <c r="L16" s="167" t="s">
        <v>103</v>
      </c>
      <c r="M16" s="168" t="s">
        <v>92</v>
      </c>
      <c r="N16" s="169" t="s">
        <v>137</v>
      </c>
    </row>
    <row r="17" spans="1:19" ht="18.75">
      <c r="A17" s="151"/>
      <c r="B17" s="250" t="s">
        <v>138</v>
      </c>
      <c r="C17" s="252">
        <v>45640</v>
      </c>
      <c r="D17" s="253"/>
      <c r="E17" s="254"/>
      <c r="F17" s="170" t="s">
        <v>139</v>
      </c>
      <c r="G17" s="171" t="s">
        <v>140</v>
      </c>
      <c r="H17" s="172" t="s">
        <v>141</v>
      </c>
      <c r="I17" s="173" t="s">
        <v>141</v>
      </c>
      <c r="J17" s="174" t="s">
        <v>141</v>
      </c>
      <c r="K17" s="174" t="s">
        <v>141</v>
      </c>
      <c r="L17" s="173" t="s">
        <v>141</v>
      </c>
      <c r="M17" s="175" t="s">
        <v>140</v>
      </c>
      <c r="N17" s="250" t="s">
        <v>142</v>
      </c>
    </row>
    <row r="18" spans="1:19" ht="19.5" thickBot="1">
      <c r="A18" s="151"/>
      <c r="B18" s="251"/>
      <c r="C18" s="255"/>
      <c r="D18" s="256"/>
      <c r="E18" s="257"/>
      <c r="F18" s="176" t="s">
        <v>143</v>
      </c>
      <c r="G18" s="177" t="s">
        <v>144</v>
      </c>
      <c r="H18" s="178" t="s">
        <v>144</v>
      </c>
      <c r="I18" s="179" t="s">
        <v>144</v>
      </c>
      <c r="J18" s="180" t="s">
        <v>144</v>
      </c>
      <c r="K18" s="181" t="s">
        <v>144</v>
      </c>
      <c r="L18" s="182" t="s">
        <v>144</v>
      </c>
      <c r="M18" s="183"/>
      <c r="N18" s="251"/>
    </row>
    <row r="19" spans="1:19" ht="18.75">
      <c r="A19" s="151"/>
      <c r="B19" s="250" t="s">
        <v>145</v>
      </c>
      <c r="C19" s="252">
        <v>45682</v>
      </c>
      <c r="D19" s="253"/>
      <c r="E19" s="254"/>
      <c r="F19" s="170" t="s">
        <v>139</v>
      </c>
      <c r="G19" s="171" t="s">
        <v>140</v>
      </c>
      <c r="H19" s="172" t="s">
        <v>141</v>
      </c>
      <c r="I19" s="173" t="s">
        <v>141</v>
      </c>
      <c r="J19" s="174" t="s">
        <v>141</v>
      </c>
      <c r="K19" s="174" t="s">
        <v>141</v>
      </c>
      <c r="L19" s="173" t="s">
        <v>141</v>
      </c>
      <c r="M19" s="175" t="s">
        <v>140</v>
      </c>
      <c r="N19" s="250" t="s">
        <v>142</v>
      </c>
    </row>
    <row r="20" spans="1:19" ht="19.5" thickBot="1">
      <c r="A20" s="151"/>
      <c r="B20" s="251"/>
      <c r="C20" s="255"/>
      <c r="D20" s="256"/>
      <c r="E20" s="257"/>
      <c r="F20" s="176" t="s">
        <v>143</v>
      </c>
      <c r="G20" s="177" t="s">
        <v>144</v>
      </c>
      <c r="H20" s="178" t="s">
        <v>144</v>
      </c>
      <c r="I20" s="179" t="s">
        <v>144</v>
      </c>
      <c r="J20" s="180" t="s">
        <v>144</v>
      </c>
      <c r="K20" s="181" t="s">
        <v>144</v>
      </c>
      <c r="L20" s="182" t="s">
        <v>144</v>
      </c>
      <c r="M20" s="183"/>
      <c r="N20" s="251"/>
    </row>
    <row r="21" spans="1:19" ht="18.75">
      <c r="A21" s="151"/>
      <c r="B21" s="250" t="s">
        <v>146</v>
      </c>
      <c r="C21" s="252">
        <v>45689</v>
      </c>
      <c r="D21" s="253"/>
      <c r="E21" s="254"/>
      <c r="F21" s="170" t="s">
        <v>139</v>
      </c>
      <c r="G21" s="171" t="s">
        <v>140</v>
      </c>
      <c r="H21" s="172" t="s">
        <v>141</v>
      </c>
      <c r="I21" s="173" t="s">
        <v>141</v>
      </c>
      <c r="J21" s="174" t="s">
        <v>141</v>
      </c>
      <c r="K21" s="174" t="s">
        <v>141</v>
      </c>
      <c r="L21" s="173" t="s">
        <v>141</v>
      </c>
      <c r="M21" s="175" t="s">
        <v>140</v>
      </c>
      <c r="N21" s="250" t="s">
        <v>142</v>
      </c>
    </row>
    <row r="22" spans="1:19" ht="19.5" thickBot="1">
      <c r="A22" s="151"/>
      <c r="B22" s="251"/>
      <c r="C22" s="255"/>
      <c r="D22" s="256"/>
      <c r="E22" s="257"/>
      <c r="F22" s="176" t="s">
        <v>143</v>
      </c>
      <c r="G22" s="177" t="s">
        <v>144</v>
      </c>
      <c r="H22" s="178" t="s">
        <v>144</v>
      </c>
      <c r="I22" s="179" t="s">
        <v>144</v>
      </c>
      <c r="J22" s="180" t="s">
        <v>144</v>
      </c>
      <c r="K22" s="181" t="s">
        <v>144</v>
      </c>
      <c r="L22" s="182" t="s">
        <v>144</v>
      </c>
      <c r="M22" s="183"/>
      <c r="N22" s="251"/>
    </row>
    <row r="23" spans="1:19" ht="18.75">
      <c r="A23" s="151"/>
      <c r="B23" s="151"/>
      <c r="C23" s="151" t="s">
        <v>158</v>
      </c>
      <c r="D23" s="151"/>
      <c r="E23" s="151"/>
      <c r="F23" s="151"/>
      <c r="G23" s="151"/>
      <c r="H23" s="151"/>
      <c r="I23" s="151"/>
      <c r="J23" s="151"/>
      <c r="K23" s="151"/>
      <c r="L23" s="151"/>
      <c r="M23" s="151"/>
    </row>
    <row r="24" spans="1:19" s="152" customFormat="1" ht="20.45" customHeight="1">
      <c r="A24" s="151"/>
      <c r="B24" s="151"/>
      <c r="C24" s="185" t="s">
        <v>159</v>
      </c>
      <c r="D24" s="153"/>
      <c r="E24" s="153"/>
      <c r="F24" s="151"/>
      <c r="G24" s="151"/>
      <c r="H24" s="151"/>
      <c r="I24" s="151"/>
      <c r="J24" s="151"/>
      <c r="K24" s="151"/>
      <c r="L24" s="151"/>
      <c r="M24" s="151"/>
    </row>
    <row r="25" spans="1:19" s="152" customFormat="1" ht="41.45" customHeight="1">
      <c r="A25" s="151"/>
      <c r="B25" s="151"/>
      <c r="C25" s="263" t="s">
        <v>160</v>
      </c>
      <c r="D25" s="263"/>
      <c r="E25" s="263"/>
      <c r="F25" s="263"/>
      <c r="G25" s="263"/>
      <c r="H25" s="263"/>
      <c r="I25" s="263"/>
      <c r="J25" s="263"/>
      <c r="K25" s="263"/>
      <c r="L25" s="263"/>
      <c r="M25" s="263"/>
      <c r="N25" s="263"/>
      <c r="O25" s="263"/>
      <c r="P25" s="263"/>
      <c r="Q25" s="263"/>
    </row>
    <row r="26" spans="1:19" ht="21" customHeight="1">
      <c r="A26" s="151" t="s">
        <v>128</v>
      </c>
      <c r="B26" s="151"/>
      <c r="C26" s="151"/>
      <c r="F26" s="264"/>
      <c r="G26" s="265"/>
      <c r="H26" s="264"/>
      <c r="I26" s="265"/>
    </row>
    <row r="27" spans="1:19" ht="21" customHeight="1">
      <c r="A27" s="151"/>
      <c r="B27" s="151"/>
      <c r="C27" s="243" t="s">
        <v>161</v>
      </c>
      <c r="D27" s="244"/>
      <c r="E27" s="243" t="s">
        <v>162</v>
      </c>
      <c r="F27" s="244"/>
      <c r="G27" s="266"/>
      <c r="H27" s="266"/>
      <c r="I27" s="267"/>
      <c r="J27" s="268"/>
    </row>
    <row r="28" spans="1:19" ht="21" customHeight="1">
      <c r="A28" s="151"/>
      <c r="B28" s="151"/>
      <c r="C28" s="243" t="s">
        <v>163</v>
      </c>
      <c r="D28" s="243"/>
      <c r="E28" s="243" t="s">
        <v>164</v>
      </c>
      <c r="F28" s="243"/>
      <c r="G28" s="161"/>
      <c r="H28" s="161"/>
      <c r="I28" s="151"/>
      <c r="J28" s="186"/>
    </row>
    <row r="29" spans="1:19" ht="21" customHeight="1">
      <c r="A29" s="151"/>
      <c r="B29" s="151"/>
      <c r="C29" s="243" t="s">
        <v>144</v>
      </c>
      <c r="D29" s="244"/>
      <c r="E29" s="243" t="s">
        <v>165</v>
      </c>
      <c r="F29" s="244"/>
      <c r="G29" s="245" t="s">
        <v>166</v>
      </c>
      <c r="H29" s="245"/>
      <c r="J29" s="151"/>
    </row>
    <row r="30" spans="1:19" ht="21" customHeight="1">
      <c r="A30" s="151"/>
      <c r="B30" s="151"/>
      <c r="D30" s="151"/>
      <c r="E30" s="158"/>
      <c r="F30" s="187"/>
      <c r="G30" s="158"/>
      <c r="H30" s="153"/>
      <c r="I30" s="159"/>
      <c r="J30" s="159"/>
      <c r="K30" s="159"/>
      <c r="O30" s="158"/>
      <c r="P30" s="153"/>
      <c r="Q30" s="159"/>
      <c r="R30" s="159"/>
      <c r="S30" s="159"/>
    </row>
    <row r="31" spans="1:19" s="152" customFormat="1" ht="21" customHeight="1">
      <c r="A31" s="151" t="s">
        <v>129</v>
      </c>
      <c r="B31" s="151"/>
      <c r="C31" s="246"/>
      <c r="D31" s="246"/>
      <c r="E31" s="184" t="s">
        <v>147</v>
      </c>
      <c r="F31" s="238" t="s">
        <v>148</v>
      </c>
      <c r="G31" s="238"/>
      <c r="H31" s="152" t="s">
        <v>167</v>
      </c>
      <c r="I31" s="151"/>
      <c r="J31" s="151"/>
      <c r="K31" s="151"/>
      <c r="L31" s="151"/>
      <c r="M31" s="151"/>
      <c r="N31" s="151"/>
      <c r="O31" s="153"/>
    </row>
    <row r="32" spans="1:19" s="152" customFormat="1" ht="21" customHeight="1">
      <c r="B32" s="151"/>
      <c r="C32" s="238" t="s">
        <v>92</v>
      </c>
      <c r="D32" s="238"/>
      <c r="E32" s="184" t="s">
        <v>149</v>
      </c>
      <c r="F32" s="247" t="s">
        <v>130</v>
      </c>
      <c r="G32" s="248"/>
      <c r="H32" s="249" t="s">
        <v>168</v>
      </c>
      <c r="I32" s="249"/>
      <c r="J32" s="249"/>
      <c r="K32" s="249"/>
      <c r="L32" s="249"/>
      <c r="M32" s="249"/>
      <c r="N32" s="249"/>
      <c r="O32" s="249"/>
      <c r="P32" s="249"/>
      <c r="Q32" s="249"/>
      <c r="R32" s="249"/>
    </row>
    <row r="33" spans="1:18" s="152" customFormat="1" ht="21" customHeight="1">
      <c r="B33" s="151"/>
      <c r="C33" s="238" t="s">
        <v>150</v>
      </c>
      <c r="D33" s="238"/>
      <c r="E33" s="184" t="s">
        <v>151</v>
      </c>
      <c r="F33" s="238" t="s">
        <v>152</v>
      </c>
      <c r="G33" s="238"/>
      <c r="H33" s="249"/>
      <c r="I33" s="249"/>
      <c r="J33" s="249"/>
      <c r="K33" s="249"/>
      <c r="L33" s="249"/>
      <c r="M33" s="249"/>
      <c r="N33" s="249"/>
      <c r="O33" s="249"/>
      <c r="P33" s="249"/>
      <c r="Q33" s="249"/>
      <c r="R33" s="249"/>
    </row>
    <row r="34" spans="1:18" s="152" customFormat="1" ht="24.75" customHeight="1">
      <c r="A34" s="151"/>
      <c r="B34" s="151"/>
    </row>
    <row r="35" spans="1:18" s="152" customFormat="1" ht="35.25" customHeight="1" thickBot="1">
      <c r="A35" s="151" t="s">
        <v>131</v>
      </c>
      <c r="B35" s="151"/>
      <c r="C35" s="188" t="s">
        <v>169</v>
      </c>
      <c r="D35" s="154"/>
      <c r="E35" s="154"/>
      <c r="F35" s="160"/>
      <c r="G35" s="154"/>
      <c r="H35" s="154"/>
      <c r="I35" s="154"/>
      <c r="J35" s="154"/>
      <c r="K35" s="154"/>
      <c r="L35" s="154"/>
      <c r="M35" s="154"/>
      <c r="N35" s="153"/>
    </row>
    <row r="36" spans="1:18" s="152" customFormat="1" ht="27.75" customHeight="1">
      <c r="B36" s="153"/>
      <c r="C36" s="189" t="s">
        <v>170</v>
      </c>
      <c r="D36" s="190"/>
      <c r="E36" s="190"/>
      <c r="F36" s="191" t="s">
        <v>171</v>
      </c>
      <c r="G36" s="191"/>
      <c r="H36" s="191"/>
      <c r="I36" s="191"/>
      <c r="J36" s="191"/>
      <c r="K36" s="191"/>
      <c r="L36" s="191"/>
      <c r="M36" s="192"/>
      <c r="N36" s="153"/>
    </row>
    <row r="37" spans="1:18" s="152" customFormat="1" ht="26.1" customHeight="1">
      <c r="A37" s="151"/>
      <c r="B37" s="151"/>
      <c r="C37" s="193" t="s">
        <v>172</v>
      </c>
      <c r="D37" s="151"/>
      <c r="E37" s="151"/>
      <c r="F37" s="151"/>
      <c r="G37" s="151"/>
      <c r="H37" s="151"/>
      <c r="I37" s="151"/>
      <c r="J37" s="151"/>
      <c r="K37" s="151"/>
      <c r="L37" s="151"/>
      <c r="M37" s="194"/>
      <c r="N37" s="151"/>
      <c r="O37" s="151"/>
      <c r="P37" s="151"/>
    </row>
    <row r="38" spans="1:18" s="152" customFormat="1" ht="24" customHeight="1">
      <c r="A38" s="151"/>
      <c r="B38" s="151"/>
      <c r="C38" s="193" t="s">
        <v>173</v>
      </c>
      <c r="D38" s="151"/>
      <c r="E38" s="151"/>
      <c r="F38" s="151"/>
      <c r="G38" s="151"/>
      <c r="H38" s="151"/>
      <c r="I38" s="151"/>
      <c r="J38" s="151"/>
      <c r="K38" s="151"/>
      <c r="L38" s="151"/>
      <c r="M38" s="194"/>
      <c r="N38" s="151"/>
    </row>
    <row r="39" spans="1:18" s="152" customFormat="1" ht="27.95" customHeight="1">
      <c r="B39" s="153"/>
      <c r="C39" s="239" t="s">
        <v>174</v>
      </c>
      <c r="D39" s="240"/>
      <c r="E39" s="151" t="s">
        <v>175</v>
      </c>
      <c r="F39" s="151"/>
      <c r="G39" s="151" t="s">
        <v>176</v>
      </c>
      <c r="H39" s="151"/>
      <c r="I39" s="151" t="s">
        <v>177</v>
      </c>
      <c r="J39" s="151">
        <v>218</v>
      </c>
      <c r="K39" s="151"/>
      <c r="L39" s="151" t="s">
        <v>178</v>
      </c>
      <c r="M39" s="195"/>
    </row>
    <row r="40" spans="1:18" s="152" customFormat="1" ht="27.75" customHeight="1">
      <c r="B40" s="153"/>
      <c r="C40" s="196"/>
      <c r="D40" s="153"/>
      <c r="E40" s="153" t="s">
        <v>179</v>
      </c>
      <c r="F40" s="153"/>
      <c r="G40" s="153"/>
      <c r="H40" s="153" t="s">
        <v>180</v>
      </c>
      <c r="I40" s="153" t="s">
        <v>181</v>
      </c>
      <c r="J40" s="153"/>
      <c r="K40" s="153"/>
      <c r="L40" s="153"/>
      <c r="M40" s="197"/>
    </row>
    <row r="41" spans="1:18" s="152" customFormat="1" ht="24" customHeight="1">
      <c r="A41" s="153"/>
      <c r="B41" s="153"/>
      <c r="C41" s="196"/>
      <c r="D41" s="153"/>
      <c r="E41" s="153" t="s">
        <v>182</v>
      </c>
      <c r="F41" s="153"/>
      <c r="G41" s="153"/>
      <c r="H41" s="153"/>
      <c r="I41" s="153"/>
      <c r="J41" s="153"/>
      <c r="K41" s="153"/>
      <c r="L41" s="153"/>
      <c r="M41" s="197"/>
      <c r="N41" s="198"/>
    </row>
    <row r="42" spans="1:18" s="152" customFormat="1" ht="24" customHeight="1">
      <c r="A42" s="153"/>
      <c r="B42" s="153"/>
      <c r="C42" s="196"/>
      <c r="D42" s="153"/>
      <c r="E42" s="153" t="s">
        <v>183</v>
      </c>
      <c r="F42" s="153"/>
      <c r="G42" s="153"/>
      <c r="H42" s="153"/>
      <c r="I42" s="153"/>
      <c r="J42" s="153"/>
      <c r="K42" s="153"/>
      <c r="L42" s="153"/>
      <c r="M42" s="197"/>
      <c r="N42" s="198"/>
    </row>
    <row r="43" spans="1:18" s="152" customFormat="1" ht="24" customHeight="1" thickBot="1">
      <c r="A43" s="153"/>
      <c r="B43" s="153"/>
      <c r="C43" s="241" t="s">
        <v>184</v>
      </c>
      <c r="D43" s="242"/>
      <c r="E43" s="199" t="s">
        <v>185</v>
      </c>
      <c r="F43" s="199"/>
      <c r="G43" s="199"/>
      <c r="H43" s="199"/>
      <c r="I43" s="199"/>
      <c r="J43" s="199"/>
      <c r="K43" s="199"/>
      <c r="L43" s="199"/>
      <c r="M43" s="200"/>
      <c r="N43" s="198"/>
    </row>
    <row r="44" spans="1:18" s="152" customFormat="1" ht="24" customHeight="1">
      <c r="A44" s="153" t="s">
        <v>132</v>
      </c>
      <c r="B44" s="153"/>
      <c r="C44" s="153" t="s">
        <v>186</v>
      </c>
      <c r="D44" s="159"/>
      <c r="E44" s="159"/>
      <c r="F44" s="159"/>
      <c r="G44" s="159"/>
      <c r="H44" s="159"/>
      <c r="I44" s="159"/>
      <c r="J44" s="159"/>
      <c r="K44" s="159"/>
      <c r="L44" s="159"/>
      <c r="M44" s="159"/>
      <c r="N44" s="198"/>
      <c r="O44" s="198"/>
    </row>
    <row r="45" spans="1:18" s="152" customFormat="1" ht="24" customHeight="1">
      <c r="A45" s="151"/>
      <c r="B45" s="151"/>
      <c r="C45" s="153" t="s">
        <v>233</v>
      </c>
      <c r="D45" s="153"/>
      <c r="E45" s="153"/>
      <c r="F45" s="153"/>
      <c r="G45" s="153"/>
      <c r="H45" s="153"/>
      <c r="I45" s="153"/>
      <c r="J45" s="153"/>
      <c r="K45" s="153"/>
      <c r="L45" s="153"/>
      <c r="M45" s="201"/>
      <c r="O45" s="198"/>
    </row>
    <row r="46" spans="1:18" s="152" customFormat="1" ht="24" customHeight="1">
      <c r="A46" s="151"/>
      <c r="B46" s="151"/>
      <c r="C46" s="159" t="s">
        <v>187</v>
      </c>
      <c r="D46" s="202"/>
      <c r="E46" s="202"/>
      <c r="F46" s="202"/>
      <c r="G46" s="202"/>
      <c r="H46" s="202"/>
      <c r="I46" s="202"/>
      <c r="J46" s="202"/>
      <c r="K46" s="202"/>
      <c r="L46" s="202"/>
      <c r="M46" s="202"/>
      <c r="N46" s="202"/>
      <c r="O46" s="198"/>
    </row>
    <row r="47" spans="1:18" s="152" customFormat="1" ht="24.6" customHeight="1">
      <c r="B47" s="151"/>
      <c r="C47" s="153" t="s">
        <v>188</v>
      </c>
      <c r="D47" s="202"/>
      <c r="E47" s="202"/>
      <c r="F47" s="202"/>
      <c r="G47" s="202"/>
      <c r="H47" s="202"/>
      <c r="I47" s="202"/>
      <c r="J47" s="202"/>
      <c r="K47" s="202"/>
      <c r="L47" s="202"/>
      <c r="M47" s="202"/>
      <c r="N47" s="202"/>
    </row>
    <row r="48" spans="1:18" s="152" customFormat="1" ht="24.6" customHeight="1">
      <c r="B48" s="151"/>
      <c r="C48" s="153" t="s">
        <v>189</v>
      </c>
      <c r="E48" s="153"/>
      <c r="F48" s="153"/>
      <c r="H48" s="153"/>
      <c r="I48" s="153"/>
      <c r="J48" s="151"/>
      <c r="K48" s="151"/>
      <c r="L48" s="151"/>
      <c r="M48" s="203"/>
      <c r="N48" s="203"/>
    </row>
    <row r="49" spans="1:14" s="152" customFormat="1" ht="24.6" customHeight="1">
      <c r="B49" s="151"/>
      <c r="C49" s="153" t="s">
        <v>190</v>
      </c>
      <c r="E49" s="153"/>
      <c r="F49" s="153"/>
      <c r="H49" s="153"/>
      <c r="I49" s="153"/>
      <c r="J49" s="151"/>
      <c r="K49" s="151"/>
      <c r="L49" s="151"/>
      <c r="M49" s="203"/>
      <c r="N49" s="203"/>
    </row>
    <row r="50" spans="1:14" s="152" customFormat="1" ht="30.75" customHeight="1">
      <c r="A50" s="153" t="s">
        <v>133</v>
      </c>
      <c r="B50" s="155"/>
      <c r="D50" s="153" t="s">
        <v>134</v>
      </c>
      <c r="E50" s="153"/>
      <c r="F50" s="153"/>
      <c r="H50" s="153"/>
      <c r="I50" s="153"/>
      <c r="J50" s="151"/>
      <c r="K50" s="151"/>
      <c r="L50" s="151"/>
      <c r="M50" s="162" t="s">
        <v>135</v>
      </c>
    </row>
  </sheetData>
  <mergeCells count="33">
    <mergeCell ref="C25:Q25"/>
    <mergeCell ref="F26:G26"/>
    <mergeCell ref="H26:I26"/>
    <mergeCell ref="C27:D27"/>
    <mergeCell ref="E27:F27"/>
    <mergeCell ref="G27:H27"/>
    <mergeCell ref="I27:J27"/>
    <mergeCell ref="A1:M1"/>
    <mergeCell ref="A2:M2"/>
    <mergeCell ref="C16:E16"/>
    <mergeCell ref="B17:B18"/>
    <mergeCell ref="C17:E18"/>
    <mergeCell ref="N17:N18"/>
    <mergeCell ref="B19:B20"/>
    <mergeCell ref="C19:E20"/>
    <mergeCell ref="N19:N20"/>
    <mergeCell ref="B21:B22"/>
    <mergeCell ref="C21:E22"/>
    <mergeCell ref="N21:N22"/>
    <mergeCell ref="C33:D33"/>
    <mergeCell ref="F33:G33"/>
    <mergeCell ref="C39:D39"/>
    <mergeCell ref="C43:D43"/>
    <mergeCell ref="E28:F28"/>
    <mergeCell ref="C29:D29"/>
    <mergeCell ref="E29:F29"/>
    <mergeCell ref="G29:H29"/>
    <mergeCell ref="C31:D31"/>
    <mergeCell ref="F31:G31"/>
    <mergeCell ref="C28:D28"/>
    <mergeCell ref="C32:D32"/>
    <mergeCell ref="F32:G32"/>
    <mergeCell ref="H32:R33"/>
  </mergeCells>
  <phoneticPr fontId="43"/>
  <pageMargins left="0.25" right="0.25" top="0.75" bottom="0.75" header="0.3" footer="0.3"/>
  <pageSetup paperSize="9" scale="6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9"/>
  <sheetViews>
    <sheetView showGridLines="0" tabSelected="1" workbookViewId="0">
      <selection activeCell="A5" sqref="A5:XFD8"/>
    </sheetView>
  </sheetViews>
  <sheetFormatPr defaultColWidth="9" defaultRowHeight="13.5"/>
  <cols>
    <col min="1" max="1" width="17.875" style="5" customWidth="1"/>
    <col min="2" max="3" width="9" style="5"/>
    <col min="4" max="4" width="9" style="5" customWidth="1"/>
    <col min="5" max="6" width="9" style="5"/>
    <col min="7" max="7" width="13.625" style="5" customWidth="1"/>
    <col min="8" max="8" width="9.125" style="5" customWidth="1"/>
    <col min="9" max="16384" width="9" style="5"/>
  </cols>
  <sheetData>
    <row r="1" spans="1:18" ht="16.5" customHeight="1">
      <c r="A1" s="276" t="s">
        <v>21</v>
      </c>
      <c r="B1" s="276"/>
      <c r="C1" s="276"/>
      <c r="D1" s="276"/>
      <c r="E1" s="276"/>
      <c r="F1" s="276"/>
      <c r="G1" s="276"/>
      <c r="H1" s="276"/>
      <c r="I1" s="276"/>
      <c r="J1" s="276"/>
      <c r="K1" s="276"/>
      <c r="L1" s="276"/>
      <c r="M1" s="276"/>
      <c r="N1" s="276"/>
    </row>
    <row r="2" spans="1:18" customFormat="1" ht="7.5" customHeight="1" thickBot="1"/>
    <row r="3" spans="1:18" ht="19.5" customHeight="1" thickTop="1">
      <c r="B3" s="277"/>
      <c r="C3" s="277"/>
      <c r="D3" s="277"/>
      <c r="E3" s="277"/>
      <c r="F3" s="277"/>
      <c r="G3" s="277"/>
      <c r="H3" s="277"/>
      <c r="J3" s="270" t="s">
        <v>229</v>
      </c>
      <c r="K3" s="271"/>
      <c r="L3" s="271"/>
      <c r="M3" s="272"/>
    </row>
    <row r="4" spans="1:18" ht="18.75" customHeight="1" thickBot="1">
      <c r="B4" s="55" t="s">
        <v>68</v>
      </c>
      <c r="C4" s="50"/>
      <c r="D4" s="50"/>
      <c r="E4" s="50"/>
      <c r="F4" s="50"/>
      <c r="G4" s="50"/>
      <c r="H4" s="50"/>
      <c r="I4" s="50"/>
      <c r="J4" s="273"/>
      <c r="K4" s="274"/>
      <c r="L4" s="274"/>
      <c r="M4" s="275"/>
    </row>
    <row r="5" spans="1:18" ht="42.75" customHeight="1" thickTop="1">
      <c r="A5" s="233" t="s">
        <v>235</v>
      </c>
      <c r="B5" s="55"/>
      <c r="C5" s="50"/>
      <c r="D5" s="50"/>
      <c r="E5" s="50"/>
      <c r="F5" s="50"/>
      <c r="G5" s="50"/>
      <c r="H5" s="50"/>
      <c r="I5" s="50"/>
      <c r="J5" s="232"/>
      <c r="K5" s="232"/>
      <c r="L5" s="232"/>
      <c r="M5" s="232"/>
    </row>
    <row r="6" spans="1:18" ht="104.25" customHeight="1">
      <c r="A6" s="237" t="s">
        <v>234</v>
      </c>
      <c r="B6" s="55"/>
      <c r="C6" s="50"/>
      <c r="D6" s="50"/>
      <c r="E6" s="50"/>
      <c r="F6" s="50"/>
      <c r="G6" s="50"/>
      <c r="H6" s="50"/>
      <c r="I6" s="50"/>
      <c r="J6" s="232"/>
      <c r="K6" s="232"/>
      <c r="L6" s="232"/>
      <c r="M6" s="232"/>
    </row>
    <row r="7" spans="1:18" ht="81" customHeight="1">
      <c r="A7" s="269" t="s">
        <v>237</v>
      </c>
      <c r="B7" s="269"/>
      <c r="C7" s="269"/>
      <c r="D7" s="269"/>
      <c r="E7" s="269"/>
      <c r="F7" s="269"/>
      <c r="G7" s="269"/>
      <c r="H7" s="269"/>
      <c r="I7" s="269"/>
      <c r="J7" s="269"/>
      <c r="K7" s="269"/>
      <c r="L7" s="269"/>
      <c r="M7" s="269"/>
      <c r="N7" s="269"/>
      <c r="O7" s="269"/>
      <c r="P7" s="269"/>
      <c r="Q7" s="269"/>
      <c r="R7" s="269"/>
    </row>
    <row r="8" spans="1:18" ht="72" customHeight="1">
      <c r="A8" s="236" t="s">
        <v>236</v>
      </c>
      <c r="B8" s="234"/>
      <c r="C8" s="234"/>
      <c r="D8" s="234"/>
      <c r="E8" s="234"/>
      <c r="F8" s="234"/>
      <c r="G8" s="234"/>
      <c r="H8" s="234"/>
      <c r="I8" s="234"/>
      <c r="J8" s="234"/>
      <c r="K8" s="234"/>
      <c r="L8" s="234"/>
      <c r="M8" s="234"/>
      <c r="N8" s="234"/>
      <c r="O8" s="234"/>
      <c r="P8" s="234"/>
      <c r="Q8" s="234"/>
      <c r="R8" s="234"/>
    </row>
    <row r="9" spans="1:18" ht="30.75" customHeight="1">
      <c r="A9" s="2" t="s">
        <v>23</v>
      </c>
      <c r="B9" s="5" t="s">
        <v>69</v>
      </c>
    </row>
    <row r="10" spans="1:18" ht="16.5" customHeight="1">
      <c r="A10" s="2"/>
      <c r="B10" s="5" t="s">
        <v>72</v>
      </c>
    </row>
    <row r="11" spans="1:18" ht="16.5" customHeight="1">
      <c r="A11" s="6" t="s">
        <v>18</v>
      </c>
      <c r="B11" s="32" t="s">
        <v>27</v>
      </c>
      <c r="C11" s="9"/>
      <c r="D11" s="9"/>
      <c r="E11" s="9"/>
      <c r="F11" s="9"/>
      <c r="G11" s="9"/>
      <c r="H11" s="9"/>
      <c r="I11" s="9"/>
    </row>
    <row r="12" spans="1:18" ht="16.5" customHeight="1">
      <c r="A12" s="6" t="s">
        <v>28</v>
      </c>
      <c r="B12" s="5" t="s">
        <v>75</v>
      </c>
    </row>
    <row r="13" spans="1:18" ht="16.5" customHeight="1">
      <c r="A13" s="6" t="s">
        <v>19</v>
      </c>
      <c r="B13" s="5" t="s">
        <v>77</v>
      </c>
    </row>
    <row r="14" spans="1:18" ht="16.5" customHeight="1">
      <c r="A14" s="6" t="s">
        <v>214</v>
      </c>
      <c r="B14" s="5" t="s">
        <v>215</v>
      </c>
    </row>
    <row r="15" spans="1:18" ht="16.5" customHeight="1">
      <c r="A15" s="7" t="s">
        <v>17</v>
      </c>
    </row>
    <row r="16" spans="1:18" ht="41.25" customHeight="1">
      <c r="A16" s="2" t="s">
        <v>82</v>
      </c>
      <c r="C16" s="43" t="s">
        <v>85</v>
      </c>
      <c r="D16" s="139" t="s">
        <v>84</v>
      </c>
      <c r="E16" s="42"/>
    </row>
    <row r="17" spans="1:16" ht="41.25" customHeight="1">
      <c r="A17" s="7" t="s">
        <v>17</v>
      </c>
      <c r="B17" s="5" t="s">
        <v>29</v>
      </c>
    </row>
    <row r="18" spans="1:16" ht="16.5" customHeight="1">
      <c r="A18" s="7" t="s">
        <v>17</v>
      </c>
      <c r="B18" s="5" t="s">
        <v>74</v>
      </c>
    </row>
    <row r="19" spans="1:16" ht="16.5" customHeight="1" thickBot="1">
      <c r="A19" s="7"/>
    </row>
    <row r="20" spans="1:16" s="152" customFormat="1" ht="27.75" customHeight="1">
      <c r="A20" s="235" t="s">
        <v>231</v>
      </c>
      <c r="B20" s="153"/>
      <c r="C20" s="189" t="s">
        <v>170</v>
      </c>
      <c r="D20" s="190"/>
      <c r="E20" s="190"/>
      <c r="F20" s="191" t="s">
        <v>171</v>
      </c>
      <c r="G20" s="191"/>
      <c r="H20" s="191"/>
      <c r="I20" s="191"/>
      <c r="J20" s="191"/>
      <c r="K20" s="191"/>
      <c r="L20" s="191"/>
      <c r="M20" s="192"/>
      <c r="N20" s="153"/>
    </row>
    <row r="21" spans="1:16" s="152" customFormat="1" ht="26.1" customHeight="1">
      <c r="A21" s="151"/>
      <c r="B21" s="151"/>
      <c r="C21" s="193" t="s">
        <v>172</v>
      </c>
      <c r="D21" s="151"/>
      <c r="E21" s="151"/>
      <c r="F21" s="151"/>
      <c r="G21" s="151"/>
      <c r="H21" s="151"/>
      <c r="I21" s="151"/>
      <c r="J21" s="151"/>
      <c r="K21" s="151"/>
      <c r="L21" s="151"/>
      <c r="M21" s="194"/>
      <c r="N21" s="151"/>
      <c r="O21" s="151"/>
      <c r="P21" s="151"/>
    </row>
    <row r="22" spans="1:16" s="152" customFormat="1" ht="36.75" customHeight="1">
      <c r="A22" s="7" t="s">
        <v>17</v>
      </c>
      <c r="B22" s="151"/>
      <c r="C22" s="193" t="s">
        <v>173</v>
      </c>
      <c r="D22" s="151"/>
      <c r="E22" s="151"/>
      <c r="F22" s="151"/>
      <c r="G22" s="151"/>
      <c r="H22" s="151"/>
      <c r="I22" s="151"/>
      <c r="J22" s="151"/>
      <c r="K22" s="151"/>
      <c r="L22" s="151"/>
      <c r="M22" s="194"/>
      <c r="N22" s="151"/>
    </row>
    <row r="23" spans="1:16" s="152" customFormat="1" ht="27.95" customHeight="1">
      <c r="B23" s="153"/>
      <c r="C23" s="239" t="s">
        <v>174</v>
      </c>
      <c r="D23" s="240"/>
      <c r="E23" s="151" t="s">
        <v>175</v>
      </c>
      <c r="F23" s="151"/>
      <c r="G23" s="151" t="s">
        <v>176</v>
      </c>
      <c r="H23" s="151"/>
      <c r="I23" s="151" t="s">
        <v>177</v>
      </c>
      <c r="J23" s="151">
        <v>218</v>
      </c>
      <c r="K23" s="151"/>
      <c r="L23" s="151" t="s">
        <v>178</v>
      </c>
      <c r="M23" s="195"/>
    </row>
    <row r="24" spans="1:16" s="152" customFormat="1" ht="27.75" customHeight="1">
      <c r="A24" s="7" t="s">
        <v>17</v>
      </c>
      <c r="B24" s="153"/>
      <c r="C24" s="196"/>
      <c r="D24" s="153"/>
      <c r="E24" s="153" t="s">
        <v>179</v>
      </c>
      <c r="F24" s="153"/>
      <c r="G24" s="153"/>
      <c r="H24" s="153" t="s">
        <v>180</v>
      </c>
      <c r="I24" s="153" t="s">
        <v>181</v>
      </c>
      <c r="J24" s="153"/>
      <c r="K24" s="153"/>
      <c r="L24" s="153"/>
      <c r="M24" s="197"/>
    </row>
    <row r="25" spans="1:16" s="152" customFormat="1" ht="24" customHeight="1">
      <c r="A25" s="153"/>
      <c r="B25" s="153"/>
      <c r="C25" s="196"/>
      <c r="D25" s="153"/>
      <c r="E25" s="153" t="s">
        <v>182</v>
      </c>
      <c r="F25" s="153"/>
      <c r="G25" s="153"/>
      <c r="H25" s="153"/>
      <c r="I25" s="153"/>
      <c r="J25" s="153"/>
      <c r="K25" s="153"/>
      <c r="L25" s="153"/>
      <c r="M25" s="197"/>
      <c r="N25" s="198"/>
    </row>
    <row r="26" spans="1:16" s="152" customFormat="1" ht="24" customHeight="1">
      <c r="A26" s="153"/>
      <c r="B26" s="153"/>
      <c r="C26" s="196"/>
      <c r="D26" s="153"/>
      <c r="E26" s="153" t="s">
        <v>183</v>
      </c>
      <c r="F26" s="153"/>
      <c r="G26" s="153"/>
      <c r="H26" s="153"/>
      <c r="I26" s="153"/>
      <c r="J26" s="153"/>
      <c r="K26" s="153"/>
      <c r="L26" s="153"/>
      <c r="M26" s="197"/>
      <c r="N26" s="198"/>
    </row>
    <row r="27" spans="1:16" s="152" customFormat="1" ht="24" customHeight="1" thickBot="1">
      <c r="A27" s="7" t="s">
        <v>17</v>
      </c>
      <c r="B27" s="153"/>
      <c r="C27" s="241" t="s">
        <v>184</v>
      </c>
      <c r="D27" s="242"/>
      <c r="E27" s="199" t="s">
        <v>185</v>
      </c>
      <c r="F27" s="199"/>
      <c r="G27" s="199"/>
      <c r="H27" s="199"/>
      <c r="I27" s="199"/>
      <c r="J27" s="199"/>
      <c r="K27" s="199"/>
      <c r="L27" s="199"/>
      <c r="M27" s="200"/>
      <c r="N27" s="198"/>
    </row>
    <row r="28" spans="1:16" ht="16.5" customHeight="1" thickBot="1">
      <c r="A28" s="2" t="s">
        <v>232</v>
      </c>
    </row>
    <row r="29" spans="1:16" ht="16.5" customHeight="1">
      <c r="A29" s="7"/>
      <c r="B29" s="26" t="s">
        <v>20</v>
      </c>
      <c r="C29" s="27"/>
      <c r="D29" s="28"/>
      <c r="E29" s="27"/>
      <c r="F29" s="27"/>
      <c r="G29" s="27"/>
      <c r="H29" s="27"/>
      <c r="I29" s="27"/>
      <c r="J29" s="79"/>
    </row>
    <row r="30" spans="1:16" ht="16.5" customHeight="1">
      <c r="A30" s="7"/>
      <c r="B30" s="29"/>
      <c r="J30" s="80"/>
    </row>
    <row r="31" spans="1:16" ht="30.6" customHeight="1">
      <c r="B31" s="29"/>
      <c r="C31" s="43" t="s">
        <v>60</v>
      </c>
      <c r="D31" s="58"/>
      <c r="E31" s="58"/>
      <c r="F31" s="58"/>
      <c r="G31" s="58"/>
      <c r="J31" s="80"/>
    </row>
    <row r="32" spans="1:16" ht="24" customHeight="1">
      <c r="B32" s="29"/>
      <c r="C32" s="59" t="s">
        <v>25</v>
      </c>
      <c r="J32" s="80"/>
    </row>
    <row r="33" spans="2:10" ht="16.5" customHeight="1" thickBot="1">
      <c r="B33" s="30"/>
      <c r="C33" s="31"/>
      <c r="D33" s="31"/>
      <c r="E33" s="31"/>
      <c r="F33" s="31"/>
      <c r="G33" s="31"/>
      <c r="H33" s="31"/>
      <c r="I33" s="31"/>
      <c r="J33" s="81"/>
    </row>
    <row r="34" spans="2:10" ht="16.5" customHeight="1"/>
    <row r="35" spans="2:10" ht="16.5" customHeight="1"/>
    <row r="36" spans="2:10" ht="30" customHeight="1"/>
    <row r="37" spans="2:10" ht="16.5" customHeight="1"/>
    <row r="38" spans="2:10" ht="16.5" customHeight="1"/>
    <row r="39" spans="2:10" ht="18" customHeight="1"/>
  </sheetData>
  <sheetProtection selectLockedCells="1" selectUnlockedCells="1"/>
  <mergeCells count="6">
    <mergeCell ref="C27:D27"/>
    <mergeCell ref="A7:R7"/>
    <mergeCell ref="J3:M4"/>
    <mergeCell ref="A1:N1"/>
    <mergeCell ref="B3:H3"/>
    <mergeCell ref="C23:D23"/>
  </mergeCells>
  <phoneticPr fontId="6"/>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R111"/>
  <sheetViews>
    <sheetView zoomScale="106" zoomScaleNormal="106" workbookViewId="0">
      <pane ySplit="9" topLeftCell="A10" activePane="bottomLeft" state="frozen"/>
      <selection activeCell="A3" sqref="A3"/>
      <selection pane="bottomLeft" activeCell="D13" sqref="D13"/>
    </sheetView>
  </sheetViews>
  <sheetFormatPr defaultColWidth="9" defaultRowHeight="13.5"/>
  <cols>
    <col min="1" max="1" width="4.5" style="1" bestFit="1" customWidth="1"/>
    <col min="2" max="3" width="17.5" style="1" customWidth="1"/>
    <col min="4" max="5" width="5.5" style="1" bestFit="1" customWidth="1"/>
    <col min="6" max="6" width="8.5" style="45" customWidth="1"/>
    <col min="7" max="7" width="8.5" style="1" customWidth="1"/>
    <col min="8" max="8" width="8.25" style="45" customWidth="1"/>
    <col min="9" max="9" width="8.5" style="45" hidden="1" customWidth="1"/>
    <col min="10" max="10" width="8.375" style="45" customWidth="1"/>
    <col min="11" max="11" width="9.75" style="45" customWidth="1"/>
    <col min="12" max="12" width="10.75" style="1" customWidth="1"/>
    <col min="13" max="15" width="11.5" style="45" customWidth="1"/>
    <col min="16" max="18" width="11.5" style="1" customWidth="1"/>
    <col min="19" max="20" width="9.25" style="1" customWidth="1"/>
    <col min="21" max="28" width="8.5" style="1" customWidth="1"/>
    <col min="29" max="29" width="10.25" style="1" customWidth="1"/>
    <col min="30" max="33" width="9" style="1" customWidth="1"/>
    <col min="34" max="34" width="13.875" style="44" customWidth="1"/>
    <col min="35" max="41" width="13.875" style="45" customWidth="1"/>
    <col min="42" max="51" width="9" style="1" customWidth="1"/>
    <col min="52" max="16384" width="9" style="1"/>
  </cols>
  <sheetData>
    <row r="1" spans="1:44" ht="27" customHeight="1" thickBot="1">
      <c r="A1" s="288" t="s">
        <v>70</v>
      </c>
      <c r="B1" s="288"/>
      <c r="C1" s="72" t="str">
        <f>注意事項!J3</f>
        <v>中学生以上当日用</v>
      </c>
      <c r="D1" s="233" t="s">
        <v>230</v>
      </c>
      <c r="E1" s="31"/>
      <c r="F1" s="31"/>
      <c r="G1" s="31"/>
      <c r="H1" s="31"/>
      <c r="J1" s="44"/>
      <c r="K1" s="44"/>
      <c r="Z1" s="107" t="s">
        <v>95</v>
      </c>
      <c r="AA1" s="107" t="s">
        <v>196</v>
      </c>
      <c r="AB1" s="107" t="s">
        <v>197</v>
      </c>
    </row>
    <row r="2" spans="1:44" ht="49.5" customHeight="1" thickBot="1">
      <c r="A2" s="294" t="s">
        <v>88</v>
      </c>
      <c r="B2" s="295"/>
      <c r="C2" s="298"/>
      <c r="D2" s="299"/>
      <c r="E2" s="299"/>
      <c r="F2" s="299"/>
      <c r="G2" s="299"/>
      <c r="H2" s="300"/>
      <c r="J2" s="283" t="s">
        <v>111</v>
      </c>
      <c r="K2" s="283"/>
      <c r="L2" s="283"/>
      <c r="M2" s="283"/>
      <c r="N2" s="283"/>
      <c r="O2" s="283"/>
      <c r="P2" s="283"/>
      <c r="Q2" s="283"/>
      <c r="R2" s="283"/>
      <c r="S2" s="75"/>
      <c r="T2" s="75"/>
      <c r="U2" s="75"/>
      <c r="V2" s="75"/>
      <c r="W2" s="75"/>
      <c r="X2" s="75"/>
      <c r="Y2" s="278">
        <f>M9</f>
        <v>45640</v>
      </c>
      <c r="Z2" s="92" t="s">
        <v>5</v>
      </c>
      <c r="AA2" s="92">
        <f>COUNTIF($Z10:$Z99,111)</f>
        <v>0</v>
      </c>
      <c r="AB2" s="92">
        <f>COUNTIF($Z10:$Z99,112)</f>
        <v>0</v>
      </c>
      <c r="AC2" s="280">
        <f>N9</f>
        <v>45682</v>
      </c>
      <c r="AD2" s="92" t="s">
        <v>5</v>
      </c>
      <c r="AE2" s="109">
        <f>COUNTIF(AA10:AA99,122)</f>
        <v>0</v>
      </c>
      <c r="AF2" s="110">
        <f>COUNTIF(AA10:AA99,123)</f>
        <v>0</v>
      </c>
      <c r="AG2" s="278">
        <f>O9</f>
        <v>45689</v>
      </c>
      <c r="AH2" s="92" t="s">
        <v>5</v>
      </c>
      <c r="AI2" s="92">
        <f>COUNTIF(AB10:AB99,133)</f>
        <v>0</v>
      </c>
      <c r="AJ2" s="92">
        <f>COUNTIF(AB10:AB99,134)</f>
        <v>0</v>
      </c>
      <c r="AK2" s="1"/>
      <c r="AL2" s="1"/>
      <c r="AM2" s="1"/>
      <c r="AN2" s="1"/>
      <c r="AO2" s="1"/>
    </row>
    <row r="3" spans="1:44" ht="27.75" customHeight="1" thickBot="1">
      <c r="A3" s="289" t="s">
        <v>89</v>
      </c>
      <c r="B3" s="290"/>
      <c r="C3" s="298"/>
      <c r="D3" s="299"/>
      <c r="E3" s="299"/>
      <c r="F3" s="299"/>
      <c r="G3" s="299"/>
      <c r="H3" s="300"/>
      <c r="J3" s="49" t="s">
        <v>22</v>
      </c>
      <c r="K3" s="304" t="s">
        <v>93</v>
      </c>
      <c r="L3" s="305"/>
      <c r="M3" s="305"/>
      <c r="N3" s="306"/>
      <c r="O3" s="86">
        <f>M9</f>
        <v>45640</v>
      </c>
      <c r="P3" s="86">
        <f>N9</f>
        <v>45682</v>
      </c>
      <c r="Q3" s="86">
        <f>O9</f>
        <v>45689</v>
      </c>
      <c r="R3" s="140" t="s">
        <v>108</v>
      </c>
      <c r="U3" s="88"/>
      <c r="V3" s="88"/>
      <c r="W3" s="88"/>
      <c r="X3" s="88"/>
      <c r="Y3" s="279"/>
      <c r="Z3" s="111" t="s">
        <v>96</v>
      </c>
      <c r="AA3" s="111">
        <f>COUNTIF(Z10:Z99,211)</f>
        <v>0</v>
      </c>
      <c r="AB3" s="112">
        <f>COUNTIF($Z2:$Z99,212)</f>
        <v>0</v>
      </c>
      <c r="AC3" s="280"/>
      <c r="AD3" s="111" t="s">
        <v>96</v>
      </c>
      <c r="AE3" s="113">
        <f>COUNTIF(AA10:AA99,222)</f>
        <v>0</v>
      </c>
      <c r="AF3" s="114">
        <f>COUNTIF(AA10:AA99,223)</f>
        <v>0</v>
      </c>
      <c r="AG3" s="279"/>
      <c r="AH3" s="111" t="s">
        <v>96</v>
      </c>
      <c r="AI3" s="108">
        <f>COUNTIF(AB10:AB99,233)</f>
        <v>0</v>
      </c>
      <c r="AJ3" s="108">
        <f>COUNTIF(AB10:AB99,234)</f>
        <v>0</v>
      </c>
      <c r="AK3" s="44"/>
      <c r="AL3" s="44"/>
      <c r="AM3" s="44"/>
      <c r="AN3" s="44"/>
      <c r="AO3" s="44"/>
      <c r="AP3" s="45">
        <f>COUNTIF(AI$10:AI$99,"８００円")</f>
        <v>0</v>
      </c>
    </row>
    <row r="4" spans="1:44" ht="27.75" customHeight="1" thickBot="1">
      <c r="A4" s="289" t="s">
        <v>30</v>
      </c>
      <c r="B4" s="290"/>
      <c r="C4" s="298"/>
      <c r="D4" s="299"/>
      <c r="E4" s="299"/>
      <c r="F4" s="299"/>
      <c r="G4" s="299"/>
      <c r="H4" s="300"/>
      <c r="J4" s="49" t="s">
        <v>22</v>
      </c>
      <c r="K4" s="307"/>
      <c r="L4" s="308"/>
      <c r="M4" s="308"/>
      <c r="N4" s="309"/>
      <c r="O4" s="87">
        <f>SUM(P10:P99)</f>
        <v>0</v>
      </c>
      <c r="P4" s="87">
        <f>SUM(Q10:Q99)</f>
        <v>0</v>
      </c>
      <c r="Q4" s="87">
        <f>SUM(R10:R99)</f>
        <v>0</v>
      </c>
      <c r="R4" s="87">
        <f>SUM(AL10:AL99)</f>
        <v>0</v>
      </c>
      <c r="S4" s="89"/>
      <c r="T4" s="89"/>
      <c r="U4" s="89"/>
      <c r="V4" s="89"/>
      <c r="W4" s="89"/>
      <c r="X4" s="89"/>
      <c r="AA4" s="1">
        <f>SUM(AA2:AA3)</f>
        <v>0</v>
      </c>
      <c r="AB4" s="1">
        <f t="shared" ref="AB4:AJ4" si="0">SUM(AB2:AB3)</f>
        <v>0</v>
      </c>
      <c r="AE4" s="1">
        <f t="shared" si="0"/>
        <v>0</v>
      </c>
      <c r="AF4" s="1">
        <f t="shared" si="0"/>
        <v>0</v>
      </c>
      <c r="AH4" s="1"/>
      <c r="AI4" s="1">
        <f t="shared" si="0"/>
        <v>0</v>
      </c>
      <c r="AJ4" s="1">
        <f t="shared" si="0"/>
        <v>0</v>
      </c>
      <c r="AK4" s="1"/>
      <c r="AL4" s="1"/>
      <c r="AM4" s="1"/>
      <c r="AN4" s="1"/>
      <c r="AO4" s="1"/>
      <c r="AP4" s="45">
        <f>COUNTIF(AI$10:AI$99,"１５００円")</f>
        <v>0</v>
      </c>
    </row>
    <row r="5" spans="1:44" ht="27.75" customHeight="1" thickBot="1">
      <c r="A5" s="296" t="s">
        <v>2</v>
      </c>
      <c r="B5" s="297"/>
      <c r="C5" s="301"/>
      <c r="D5" s="302"/>
      <c r="E5" s="302"/>
      <c r="F5" s="302"/>
      <c r="G5" s="302"/>
      <c r="H5" s="303"/>
      <c r="J5" s="49" t="s">
        <v>24</v>
      </c>
      <c r="K5" s="49"/>
      <c r="M5" s="1"/>
      <c r="N5" s="1"/>
      <c r="O5" s="1"/>
      <c r="AE5" s="44"/>
      <c r="AF5" s="44"/>
      <c r="AH5" s="1"/>
      <c r="AI5" s="1"/>
      <c r="AJ5" s="1"/>
      <c r="AK5" s="1"/>
      <c r="AL5" s="1"/>
      <c r="AM5" s="1"/>
      <c r="AN5" s="1"/>
      <c r="AO5" s="1"/>
      <c r="AP5" s="45">
        <f>COUNTIF(AI$10:AI$99,"２０００円")</f>
        <v>0</v>
      </c>
    </row>
    <row r="6" spans="1:44" ht="27.75" customHeight="1" thickBot="1">
      <c r="A6" s="289" t="s">
        <v>90</v>
      </c>
      <c r="B6" s="290"/>
      <c r="C6" s="291"/>
      <c r="D6" s="292"/>
      <c r="E6" s="292"/>
      <c r="F6" s="292"/>
      <c r="G6" s="292"/>
      <c r="H6" s="292"/>
      <c r="I6" s="292"/>
      <c r="J6" s="292"/>
      <c r="K6" s="292"/>
      <c r="L6" s="292"/>
      <c r="M6" s="292"/>
      <c r="N6" s="292"/>
      <c r="O6" s="292"/>
      <c r="P6" s="293"/>
      <c r="Q6" s="91"/>
      <c r="R6" s="91"/>
      <c r="S6" s="91"/>
      <c r="T6" s="91"/>
      <c r="U6" s="91"/>
      <c r="V6" s="91"/>
      <c r="W6" s="91"/>
      <c r="X6" s="91"/>
      <c r="AC6" s="91"/>
      <c r="AE6" s="44"/>
      <c r="AF6" s="44"/>
      <c r="AH6" s="1"/>
      <c r="AI6" s="44"/>
      <c r="AJ6" s="44"/>
      <c r="AK6" s="44"/>
      <c r="AL6" s="44"/>
      <c r="AM6" s="44"/>
      <c r="AN6" s="44"/>
      <c r="AO6" s="44"/>
      <c r="AP6" s="45"/>
    </row>
    <row r="7" spans="1:44" ht="18.75" customHeight="1" thickBot="1">
      <c r="A7" s="2"/>
      <c r="AH7" s="1"/>
    </row>
    <row r="8" spans="1:44" ht="36.75" customHeight="1" thickBot="1">
      <c r="A8" s="11"/>
      <c r="B8" s="18" t="s">
        <v>50</v>
      </c>
      <c r="C8" s="18" t="s">
        <v>51</v>
      </c>
      <c r="D8" s="12" t="s">
        <v>52</v>
      </c>
      <c r="E8" s="14" t="s">
        <v>53</v>
      </c>
      <c r="F8" s="281" t="s">
        <v>62</v>
      </c>
      <c r="G8" s="282"/>
      <c r="H8" s="282"/>
      <c r="I8" s="63"/>
      <c r="J8" s="148" t="s">
        <v>110</v>
      </c>
      <c r="K8" s="136" t="s">
        <v>105</v>
      </c>
      <c r="L8" s="136" t="s">
        <v>198</v>
      </c>
      <c r="M8" s="284" t="s">
        <v>91</v>
      </c>
      <c r="N8" s="285"/>
      <c r="O8" s="285"/>
      <c r="P8" s="286" t="s">
        <v>93</v>
      </c>
      <c r="Q8" s="286"/>
      <c r="R8" s="287"/>
      <c r="S8" s="82"/>
      <c r="T8" s="82"/>
      <c r="U8" s="82"/>
      <c r="V8" s="82"/>
      <c r="W8" s="82"/>
      <c r="X8" s="82"/>
      <c r="Y8" s="82"/>
      <c r="Z8" s="82"/>
      <c r="AA8" s="82"/>
      <c r="AB8" s="82"/>
      <c r="AC8" s="82"/>
      <c r="AH8" s="1"/>
    </row>
    <row r="9" spans="1:44" ht="14.25" customHeight="1" thickBot="1">
      <c r="A9" s="19" t="s">
        <v>54</v>
      </c>
      <c r="B9" s="8" t="s">
        <v>55</v>
      </c>
      <c r="C9" s="8" t="s">
        <v>49</v>
      </c>
      <c r="D9" s="8" t="s">
        <v>56</v>
      </c>
      <c r="E9" s="16"/>
      <c r="F9" s="15" t="s">
        <v>61</v>
      </c>
      <c r="G9" s="8" t="s">
        <v>63</v>
      </c>
      <c r="H9" s="51" t="s">
        <v>64</v>
      </c>
      <c r="I9" s="64"/>
      <c r="J9" s="17" t="s">
        <v>76</v>
      </c>
      <c r="K9" s="17" t="s">
        <v>106</v>
      </c>
      <c r="L9" s="17" t="s">
        <v>199</v>
      </c>
      <c r="M9" s="84">
        <v>45640</v>
      </c>
      <c r="N9" s="85">
        <v>45682</v>
      </c>
      <c r="O9" s="85">
        <v>45689</v>
      </c>
      <c r="P9" s="96">
        <f>M9</f>
        <v>45640</v>
      </c>
      <c r="Q9" s="97">
        <f>N9</f>
        <v>45682</v>
      </c>
      <c r="R9" s="98">
        <f>O9</f>
        <v>45689</v>
      </c>
      <c r="S9" s="54"/>
      <c r="T9" s="90"/>
      <c r="U9" s="54"/>
      <c r="V9" s="90"/>
      <c r="W9" s="90"/>
      <c r="X9" s="90"/>
      <c r="Y9" s="90"/>
      <c r="Z9" s="84">
        <f>M9</f>
        <v>45640</v>
      </c>
      <c r="AA9" s="85">
        <f>N9</f>
        <v>45682</v>
      </c>
      <c r="AB9" s="85">
        <f>O9</f>
        <v>45689</v>
      </c>
      <c r="AC9" s="54"/>
      <c r="AH9" s="73"/>
      <c r="AI9" s="74"/>
    </row>
    <row r="10" spans="1:44" ht="14.25" thickBot="1">
      <c r="A10" s="20">
        <v>1</v>
      </c>
      <c r="B10" s="22"/>
      <c r="C10" s="22"/>
      <c r="D10" s="22"/>
      <c r="E10" s="23"/>
      <c r="F10" s="47"/>
      <c r="G10" s="22"/>
      <c r="H10" s="52"/>
      <c r="I10" s="65"/>
      <c r="J10" s="56"/>
      <c r="K10" s="56"/>
      <c r="L10" s="93"/>
      <c r="M10" s="47"/>
      <c r="N10" s="47"/>
      <c r="O10" s="47"/>
      <c r="P10" s="137" t="str">
        <f>IF(L10="◯","",IF(M10="事前",600,IF(M10="当日",700,"")))</f>
        <v/>
      </c>
      <c r="Q10" s="137" t="str">
        <f>IF(L10="◯","",IF(N10="事前",600,IF(N10="当日",700,"")))</f>
        <v/>
      </c>
      <c r="R10" s="138" t="str">
        <f>IF(L10="◯","",IF(O10="事前",600,IF(O10="当日",700,"")))</f>
        <v/>
      </c>
      <c r="S10" s="102"/>
      <c r="T10" s="1">
        <v>110</v>
      </c>
      <c r="U10" s="1">
        <f>COUNTIF(J10:J99,"110")</f>
        <v>0</v>
      </c>
      <c r="V10" s="102" t="str">
        <f t="shared" ref="V10:V41" si="1">IF(D10="男",1,IF(D10="女",2,""))</f>
        <v/>
      </c>
      <c r="W10" s="102" t="str">
        <f t="shared" ref="W10:W41" si="2">IF(M10="","",IF(M10="事前","11",IF(M10="当日",12,"")))</f>
        <v/>
      </c>
      <c r="X10" s="102" t="str">
        <f t="shared" ref="X10:X41" si="3">IF(N10="","",IF(N10="事前",22,IF(N10="当日",23,"")))</f>
        <v/>
      </c>
      <c r="Y10" s="102" t="str">
        <f t="shared" ref="Y10:Y41" si="4">IF(O10="","",IF(O10="事前",33,IF(O10="当日",34,"""")))</f>
        <v/>
      </c>
      <c r="Z10" s="102" t="str">
        <f>CONCATENATE(V10,W10)</f>
        <v/>
      </c>
      <c r="AA10" s="102" t="str">
        <f>CONCATENATE(V10,X10)</f>
        <v/>
      </c>
      <c r="AB10" s="102" t="str">
        <f>CONCATENATE(V10,Y10)</f>
        <v/>
      </c>
      <c r="AC10" s="83"/>
      <c r="AH10" s="46" t="str">
        <f t="shared" ref="AH10:AH41" si="5">IF(M10="事前",600,IF(M10="当日",700,""))</f>
        <v/>
      </c>
      <c r="AI10" s="46" t="str">
        <f t="shared" ref="AI10:AI41" si="6">IF(N10="事前",600,IF(N10="当日",700,""))</f>
        <v/>
      </c>
      <c r="AJ10" s="206" t="str">
        <f t="shared" ref="AJ10:AJ41" si="7">IF(O10="事前",600,IF(O10="当日",700,""))</f>
        <v/>
      </c>
      <c r="AK10" s="44" t="str">
        <f>IF(L10="",AH10,0)</f>
        <v/>
      </c>
      <c r="AL10" s="44" t="str">
        <f t="shared" ref="AL10:AL41" si="8">IF(J10="","",2000)</f>
        <v/>
      </c>
      <c r="AM10" s="44" t="str">
        <f t="shared" ref="AM10:AM41" si="9">IF(J10="","",AH10)</f>
        <v/>
      </c>
      <c r="AN10" s="44" t="str">
        <f t="shared" ref="AN10:AN41" si="10">IF(L10="",AI10,0)</f>
        <v/>
      </c>
      <c r="AO10" s="44" t="str">
        <f t="shared" ref="AO10:AO41" si="11">IF(L10="",AJ10,0)</f>
        <v/>
      </c>
      <c r="AR10" s="1">
        <v>1</v>
      </c>
    </row>
    <row r="11" spans="1:44" ht="14.25" thickBot="1">
      <c r="A11" s="20">
        <v>2</v>
      </c>
      <c r="B11" s="22"/>
      <c r="C11" s="22"/>
      <c r="D11" s="22"/>
      <c r="E11" s="23"/>
      <c r="F11" s="47"/>
      <c r="G11" s="22"/>
      <c r="H11" s="52"/>
      <c r="I11" s="65"/>
      <c r="J11" s="56"/>
      <c r="K11" s="56"/>
      <c r="L11" s="93"/>
      <c r="M11" s="47"/>
      <c r="N11" s="47"/>
      <c r="O11" s="47"/>
      <c r="P11" s="137" t="str">
        <f t="shared" ref="P11:P74" si="12">IF(L11="◯","",IF(M11="事前",600,IF(M11="当日",700,"")))</f>
        <v/>
      </c>
      <c r="Q11" s="137" t="str">
        <f t="shared" ref="Q11:Q74" si="13">IF(L11="◯","",IF(N11="事前",600,IF(N11="当日",700,"")))</f>
        <v/>
      </c>
      <c r="R11" s="138" t="str">
        <f t="shared" ref="R11:R74" si="14">IF(L11="◯","",IF(O11="事前",600,IF(O11="当日",700,"")))</f>
        <v/>
      </c>
      <c r="S11" s="102"/>
      <c r="T11" s="1">
        <v>130</v>
      </c>
      <c r="U11" s="1">
        <f>COUNTIF(J10:J99,"130")</f>
        <v>0</v>
      </c>
      <c r="V11" s="102" t="str">
        <f t="shared" si="1"/>
        <v/>
      </c>
      <c r="W11" s="102" t="str">
        <f t="shared" si="2"/>
        <v/>
      </c>
      <c r="X11" s="102" t="str">
        <f t="shared" si="3"/>
        <v/>
      </c>
      <c r="Y11" s="102" t="str">
        <f t="shared" si="4"/>
        <v/>
      </c>
      <c r="Z11" s="102" t="str">
        <f>CONCATENATE(V11,W11)</f>
        <v/>
      </c>
      <c r="AA11" s="102" t="str">
        <f>CONCATENATE(V11,X11)</f>
        <v/>
      </c>
      <c r="AB11" s="102" t="str">
        <f t="shared" ref="AB11" si="15">CONCATENATE(V11,Y11)</f>
        <v/>
      </c>
      <c r="AC11" s="83"/>
      <c r="AE11" s="1" t="s">
        <v>65</v>
      </c>
      <c r="AG11" s="1" t="s">
        <v>5</v>
      </c>
      <c r="AH11" s="46" t="str">
        <f t="shared" si="5"/>
        <v/>
      </c>
      <c r="AI11" s="46" t="str">
        <f t="shared" si="6"/>
        <v/>
      </c>
      <c r="AJ11" s="206" t="str">
        <f t="shared" si="7"/>
        <v/>
      </c>
      <c r="AK11" s="44" t="str">
        <f t="shared" ref="AK11:AK42" si="16">IF(L11="",AH11,"無料")</f>
        <v/>
      </c>
      <c r="AL11" s="44" t="str">
        <f t="shared" si="8"/>
        <v/>
      </c>
      <c r="AM11" s="44" t="str">
        <f t="shared" si="9"/>
        <v/>
      </c>
      <c r="AN11" s="44" t="str">
        <f t="shared" si="10"/>
        <v/>
      </c>
      <c r="AO11" s="44" t="str">
        <f t="shared" si="11"/>
        <v/>
      </c>
      <c r="AP11" s="1" t="s">
        <v>57</v>
      </c>
      <c r="AQ11" s="1" t="s">
        <v>67</v>
      </c>
      <c r="AR11" s="1">
        <v>2</v>
      </c>
    </row>
    <row r="12" spans="1:44" ht="14.25" thickBot="1">
      <c r="A12" s="20">
        <v>3</v>
      </c>
      <c r="B12" s="22"/>
      <c r="C12" s="22"/>
      <c r="D12" s="22"/>
      <c r="E12" s="23"/>
      <c r="F12" s="47"/>
      <c r="G12" s="22"/>
      <c r="H12" s="52"/>
      <c r="I12" s="65"/>
      <c r="J12" s="56"/>
      <c r="K12" s="56"/>
      <c r="L12" s="93"/>
      <c r="M12" s="47"/>
      <c r="N12" s="47"/>
      <c r="O12" s="47"/>
      <c r="P12" s="137" t="str">
        <f t="shared" si="12"/>
        <v/>
      </c>
      <c r="Q12" s="137" t="str">
        <f t="shared" si="13"/>
        <v/>
      </c>
      <c r="R12" s="138" t="str">
        <f t="shared" si="14"/>
        <v/>
      </c>
      <c r="S12" s="102"/>
      <c r="T12" s="1">
        <v>150</v>
      </c>
      <c r="U12" s="1">
        <f>COUNTIF(J10:J99,"150")</f>
        <v>0</v>
      </c>
      <c r="V12" s="102" t="str">
        <f t="shared" si="1"/>
        <v/>
      </c>
      <c r="W12" s="102" t="str">
        <f t="shared" si="2"/>
        <v/>
      </c>
      <c r="X12" s="102" t="str">
        <f t="shared" si="3"/>
        <v/>
      </c>
      <c r="Y12" s="102" t="str">
        <f t="shared" si="4"/>
        <v/>
      </c>
      <c r="Z12" s="102" t="str">
        <f t="shared" ref="Z12:Z75" si="17">CONCATENATE(V12,W12)</f>
        <v/>
      </c>
      <c r="AA12" s="102" t="str">
        <f t="shared" ref="AA12:AA75" si="18">CONCATENATE(V12,X12)</f>
        <v/>
      </c>
      <c r="AB12" s="102" t="str">
        <f t="shared" ref="AB12:AB75" si="19">CONCATENATE(V12,Y12)</f>
        <v/>
      </c>
      <c r="AC12" s="83"/>
      <c r="AD12" s="1">
        <f>COUNTIF($L$10:$L$99,"短 距 離")</f>
        <v>0</v>
      </c>
      <c r="AE12" s="1">
        <f>COUNTIF(K10:K99,"短距離")</f>
        <v>0</v>
      </c>
      <c r="AF12" s="1" t="s">
        <v>92</v>
      </c>
      <c r="AG12" s="1" t="s">
        <v>4</v>
      </c>
      <c r="AH12" s="46" t="str">
        <f t="shared" si="5"/>
        <v/>
      </c>
      <c r="AI12" s="46" t="str">
        <f t="shared" si="6"/>
        <v/>
      </c>
      <c r="AJ12" s="206" t="str">
        <f t="shared" si="7"/>
        <v/>
      </c>
      <c r="AK12" s="44" t="str">
        <f t="shared" si="16"/>
        <v/>
      </c>
      <c r="AL12" s="44" t="str">
        <f t="shared" si="8"/>
        <v/>
      </c>
      <c r="AM12" s="44" t="str">
        <f t="shared" si="9"/>
        <v/>
      </c>
      <c r="AN12" s="44" t="str">
        <f t="shared" si="10"/>
        <v/>
      </c>
      <c r="AO12" s="44" t="str">
        <f t="shared" si="11"/>
        <v/>
      </c>
      <c r="AP12" s="1" t="s">
        <v>58</v>
      </c>
      <c r="AR12" s="1">
        <v>3</v>
      </c>
    </row>
    <row r="13" spans="1:44" ht="14.25" thickBot="1">
      <c r="A13" s="20">
        <v>4</v>
      </c>
      <c r="B13" s="204"/>
      <c r="C13" s="22"/>
      <c r="D13" s="22"/>
      <c r="E13" s="23"/>
      <c r="F13" s="47"/>
      <c r="G13" s="22"/>
      <c r="H13" s="52"/>
      <c r="I13" s="65"/>
      <c r="J13" s="56"/>
      <c r="K13" s="56"/>
      <c r="L13" s="93"/>
      <c r="M13" s="47"/>
      <c r="N13" s="47"/>
      <c r="O13" s="47"/>
      <c r="P13" s="137" t="str">
        <f t="shared" si="12"/>
        <v/>
      </c>
      <c r="Q13" s="137" t="str">
        <f t="shared" si="13"/>
        <v/>
      </c>
      <c r="R13" s="138" t="str">
        <f t="shared" si="14"/>
        <v/>
      </c>
      <c r="S13" s="102"/>
      <c r="T13" s="1" t="s">
        <v>78</v>
      </c>
      <c r="U13" s="45">
        <f>COUNTIF(J10:J99,"S")</f>
        <v>0</v>
      </c>
      <c r="V13" s="102" t="str">
        <f t="shared" si="1"/>
        <v/>
      </c>
      <c r="W13" s="102" t="str">
        <f t="shared" si="2"/>
        <v/>
      </c>
      <c r="X13" s="102" t="str">
        <f t="shared" si="3"/>
        <v/>
      </c>
      <c r="Y13" s="102" t="str">
        <f t="shared" si="4"/>
        <v/>
      </c>
      <c r="Z13" s="102" t="str">
        <f t="shared" si="17"/>
        <v/>
      </c>
      <c r="AA13" s="102" t="str">
        <f t="shared" si="18"/>
        <v/>
      </c>
      <c r="AB13" s="102" t="str">
        <f t="shared" si="19"/>
        <v/>
      </c>
      <c r="AC13" s="83"/>
      <c r="AD13" s="1">
        <f>COUNTIF($L$10:$L$99,"中長距離")</f>
        <v>0</v>
      </c>
      <c r="AE13" s="1">
        <f>COUNTIF(K10:K99,"中長距離")</f>
        <v>0</v>
      </c>
      <c r="AF13" s="1" t="s">
        <v>98</v>
      </c>
      <c r="AH13" s="46" t="str">
        <f t="shared" si="5"/>
        <v/>
      </c>
      <c r="AI13" s="46" t="str">
        <f t="shared" si="6"/>
        <v/>
      </c>
      <c r="AJ13" s="206" t="str">
        <f t="shared" si="7"/>
        <v/>
      </c>
      <c r="AK13" s="44" t="str">
        <f t="shared" si="16"/>
        <v/>
      </c>
      <c r="AL13" s="44" t="str">
        <f t="shared" si="8"/>
        <v/>
      </c>
      <c r="AM13" s="44" t="str">
        <f t="shared" si="9"/>
        <v/>
      </c>
      <c r="AN13" s="44" t="str">
        <f t="shared" si="10"/>
        <v/>
      </c>
      <c r="AO13" s="44" t="str">
        <f t="shared" si="11"/>
        <v/>
      </c>
      <c r="AP13" s="1" t="s">
        <v>59</v>
      </c>
      <c r="AR13" s="1">
        <v>4</v>
      </c>
    </row>
    <row r="14" spans="1:44" ht="14.25" thickBot="1">
      <c r="A14" s="20">
        <v>5</v>
      </c>
      <c r="B14" s="22"/>
      <c r="C14" s="22"/>
      <c r="D14" s="22"/>
      <c r="E14" s="23"/>
      <c r="F14" s="47"/>
      <c r="G14" s="22"/>
      <c r="H14" s="52"/>
      <c r="I14" s="65"/>
      <c r="J14" s="56"/>
      <c r="K14" s="56"/>
      <c r="L14" s="93"/>
      <c r="M14" s="47"/>
      <c r="N14" s="47"/>
      <c r="O14" s="47"/>
      <c r="P14" s="137" t="str">
        <f t="shared" si="12"/>
        <v/>
      </c>
      <c r="Q14" s="137" t="str">
        <f t="shared" si="13"/>
        <v/>
      </c>
      <c r="R14" s="138" t="str">
        <f t="shared" si="14"/>
        <v/>
      </c>
      <c r="S14" s="102"/>
      <c r="T14" s="1" t="s">
        <v>79</v>
      </c>
      <c r="U14" s="1">
        <f>COUNTIF(J10:J99,"M")</f>
        <v>0</v>
      </c>
      <c r="V14" s="102" t="str">
        <f t="shared" si="1"/>
        <v/>
      </c>
      <c r="W14" s="102" t="str">
        <f t="shared" si="2"/>
        <v/>
      </c>
      <c r="X14" s="102" t="str">
        <f t="shared" si="3"/>
        <v/>
      </c>
      <c r="Y14" s="102" t="str">
        <f t="shared" si="4"/>
        <v/>
      </c>
      <c r="Z14" s="102" t="str">
        <f t="shared" si="17"/>
        <v/>
      </c>
      <c r="AA14" s="102" t="str">
        <f t="shared" si="18"/>
        <v/>
      </c>
      <c r="AB14" s="102" t="str">
        <f t="shared" si="19"/>
        <v/>
      </c>
      <c r="AC14" s="83"/>
      <c r="AD14" s="1">
        <f>COUNTIF($L$10:$L$99,"ハードル")</f>
        <v>0</v>
      </c>
      <c r="AE14" s="1">
        <f>COUNTIF(K10:K99,"競歩")</f>
        <v>0</v>
      </c>
      <c r="AF14" s="1" t="s">
        <v>99</v>
      </c>
      <c r="AH14" s="46" t="str">
        <f t="shared" si="5"/>
        <v/>
      </c>
      <c r="AI14" s="46" t="str">
        <f t="shared" si="6"/>
        <v/>
      </c>
      <c r="AJ14" s="206" t="str">
        <f t="shared" si="7"/>
        <v/>
      </c>
      <c r="AK14" s="44" t="str">
        <f t="shared" si="16"/>
        <v/>
      </c>
      <c r="AL14" s="44" t="str">
        <f t="shared" si="8"/>
        <v/>
      </c>
      <c r="AM14" s="44" t="str">
        <f t="shared" si="9"/>
        <v/>
      </c>
      <c r="AN14" s="44" t="str">
        <f t="shared" si="10"/>
        <v/>
      </c>
      <c r="AO14" s="44" t="str">
        <f t="shared" si="11"/>
        <v/>
      </c>
      <c r="AR14" s="1">
        <v>5</v>
      </c>
    </row>
    <row r="15" spans="1:44" ht="14.25" thickBot="1">
      <c r="A15" s="20">
        <v>6</v>
      </c>
      <c r="B15" s="22"/>
      <c r="C15" s="22"/>
      <c r="D15" s="22"/>
      <c r="E15" s="23"/>
      <c r="F15" s="47"/>
      <c r="G15" s="22"/>
      <c r="H15" s="52"/>
      <c r="I15" s="65"/>
      <c r="J15" s="56"/>
      <c r="K15" s="56"/>
      <c r="L15" s="93"/>
      <c r="M15" s="47"/>
      <c r="N15" s="47"/>
      <c r="O15" s="47"/>
      <c r="P15" s="137" t="str">
        <f t="shared" si="12"/>
        <v/>
      </c>
      <c r="Q15" s="137" t="str">
        <f t="shared" si="13"/>
        <v/>
      </c>
      <c r="R15" s="138" t="str">
        <f t="shared" si="14"/>
        <v/>
      </c>
      <c r="S15" s="102"/>
      <c r="T15" s="1" t="s">
        <v>80</v>
      </c>
      <c r="U15" s="1">
        <f>COUNTIF(J10:J99,"L")</f>
        <v>0</v>
      </c>
      <c r="V15" s="102" t="str">
        <f t="shared" si="1"/>
        <v/>
      </c>
      <c r="W15" s="102" t="str">
        <f t="shared" si="2"/>
        <v/>
      </c>
      <c r="X15" s="102" t="str">
        <f t="shared" si="3"/>
        <v/>
      </c>
      <c r="Y15" s="102" t="str">
        <f t="shared" si="4"/>
        <v/>
      </c>
      <c r="Z15" s="102" t="str">
        <f t="shared" si="17"/>
        <v/>
      </c>
      <c r="AA15" s="102" t="str">
        <f t="shared" si="18"/>
        <v/>
      </c>
      <c r="AB15" s="102" t="str">
        <f t="shared" si="19"/>
        <v/>
      </c>
      <c r="AC15" s="83"/>
      <c r="AD15" s="1">
        <f>COUNTIF($L$10:$L$99,"走 高 跳")</f>
        <v>0</v>
      </c>
      <c r="AE15" s="1">
        <f>COUNTIF(K10:K99,"ハードル")</f>
        <v>0</v>
      </c>
      <c r="AF15" s="1" t="s">
        <v>100</v>
      </c>
      <c r="AH15" s="46" t="str">
        <f t="shared" si="5"/>
        <v/>
      </c>
      <c r="AI15" s="46" t="str">
        <f t="shared" si="6"/>
        <v/>
      </c>
      <c r="AJ15" s="206" t="str">
        <f t="shared" si="7"/>
        <v/>
      </c>
      <c r="AK15" s="44" t="str">
        <f t="shared" si="16"/>
        <v/>
      </c>
      <c r="AL15" s="44" t="str">
        <f t="shared" si="8"/>
        <v/>
      </c>
      <c r="AM15" s="44" t="str">
        <f t="shared" si="9"/>
        <v/>
      </c>
      <c r="AN15" s="44" t="str">
        <f t="shared" si="10"/>
        <v/>
      </c>
      <c r="AO15" s="44" t="str">
        <f t="shared" si="11"/>
        <v/>
      </c>
      <c r="AR15" s="1">
        <v>6</v>
      </c>
    </row>
    <row r="16" spans="1:44" ht="14.25" thickBot="1">
      <c r="A16" s="20">
        <v>7</v>
      </c>
      <c r="B16" s="22"/>
      <c r="C16" s="22"/>
      <c r="D16" s="22"/>
      <c r="E16" s="23"/>
      <c r="F16" s="47"/>
      <c r="G16" s="22"/>
      <c r="H16" s="52"/>
      <c r="I16" s="65"/>
      <c r="J16" s="56"/>
      <c r="K16" s="56"/>
      <c r="L16" s="93"/>
      <c r="M16" s="47"/>
      <c r="N16" s="47"/>
      <c r="O16" s="47"/>
      <c r="P16" s="137" t="str">
        <f t="shared" si="12"/>
        <v/>
      </c>
      <c r="Q16" s="137" t="str">
        <f t="shared" si="13"/>
        <v/>
      </c>
      <c r="R16" s="138" t="str">
        <f t="shared" si="14"/>
        <v/>
      </c>
      <c r="S16" s="102"/>
      <c r="T16" s="1" t="s">
        <v>191</v>
      </c>
      <c r="U16" s="1">
        <f>COUNTIF(J10:J99,"XL")</f>
        <v>0</v>
      </c>
      <c r="V16" s="102" t="str">
        <f t="shared" si="1"/>
        <v/>
      </c>
      <c r="W16" s="102" t="str">
        <f t="shared" si="2"/>
        <v/>
      </c>
      <c r="X16" s="102" t="str">
        <f t="shared" si="3"/>
        <v/>
      </c>
      <c r="Y16" s="102" t="str">
        <f t="shared" si="4"/>
        <v/>
      </c>
      <c r="Z16" s="102" t="str">
        <f t="shared" si="17"/>
        <v/>
      </c>
      <c r="AA16" s="102" t="str">
        <f t="shared" si="18"/>
        <v/>
      </c>
      <c r="AB16" s="102" t="str">
        <f t="shared" si="19"/>
        <v/>
      </c>
      <c r="AC16" s="83"/>
      <c r="AD16" s="1">
        <f>COUNTIF($L$10:$L$99,"棒 高 跳")</f>
        <v>0</v>
      </c>
      <c r="AE16" s="1">
        <f>COUNTIF(K10:K99,"走高跳")</f>
        <v>0</v>
      </c>
      <c r="AF16" s="1" t="s">
        <v>104</v>
      </c>
      <c r="AG16" s="1">
        <v>110</v>
      </c>
      <c r="AH16" s="46" t="str">
        <f t="shared" si="5"/>
        <v/>
      </c>
      <c r="AI16" s="46" t="str">
        <f t="shared" si="6"/>
        <v/>
      </c>
      <c r="AJ16" s="206" t="str">
        <f t="shared" si="7"/>
        <v/>
      </c>
      <c r="AK16" s="44" t="str">
        <f t="shared" si="16"/>
        <v/>
      </c>
      <c r="AL16" s="44" t="str">
        <f t="shared" si="8"/>
        <v/>
      </c>
      <c r="AM16" s="44" t="str">
        <f t="shared" si="9"/>
        <v/>
      </c>
      <c r="AN16" s="44" t="str">
        <f t="shared" si="10"/>
        <v/>
      </c>
      <c r="AO16" s="44" t="str">
        <f t="shared" si="11"/>
        <v/>
      </c>
      <c r="AR16" s="1">
        <v>7</v>
      </c>
    </row>
    <row r="17" spans="1:44" ht="14.25" thickBot="1">
      <c r="A17" s="20">
        <v>8</v>
      </c>
      <c r="B17" s="22"/>
      <c r="C17" s="22"/>
      <c r="D17" s="22"/>
      <c r="E17" s="23"/>
      <c r="F17" s="47"/>
      <c r="G17" s="22"/>
      <c r="H17" s="52"/>
      <c r="I17" s="65"/>
      <c r="J17" s="56"/>
      <c r="K17" s="56"/>
      <c r="L17" s="93"/>
      <c r="M17" s="47"/>
      <c r="N17" s="47"/>
      <c r="O17" s="47"/>
      <c r="P17" s="137" t="str">
        <f t="shared" si="12"/>
        <v/>
      </c>
      <c r="Q17" s="137" t="str">
        <f t="shared" si="13"/>
        <v/>
      </c>
      <c r="R17" s="138" t="str">
        <f t="shared" si="14"/>
        <v/>
      </c>
      <c r="S17" s="102"/>
      <c r="T17" s="1" t="s">
        <v>192</v>
      </c>
      <c r="U17" s="1">
        <f>COUNTIF(J10:J99,"2XL")</f>
        <v>0</v>
      </c>
      <c r="V17" s="102" t="str">
        <f t="shared" si="1"/>
        <v/>
      </c>
      <c r="W17" s="102" t="str">
        <f t="shared" si="2"/>
        <v/>
      </c>
      <c r="X17" s="102" t="str">
        <f t="shared" si="3"/>
        <v/>
      </c>
      <c r="Y17" s="102" t="str">
        <f t="shared" si="4"/>
        <v/>
      </c>
      <c r="Z17" s="102" t="str">
        <f t="shared" si="17"/>
        <v/>
      </c>
      <c r="AA17" s="102" t="str">
        <f t="shared" si="18"/>
        <v/>
      </c>
      <c r="AB17" s="102" t="str">
        <f t="shared" si="19"/>
        <v/>
      </c>
      <c r="AC17" s="83"/>
      <c r="AD17" s="1">
        <f>COUNTIF($L$10:$L$99,"中学砲丸投")</f>
        <v>0</v>
      </c>
      <c r="AE17" s="1">
        <f>COUNTIF(K10:K99,"幅三段跳")</f>
        <v>0</v>
      </c>
      <c r="AF17" s="1" t="s">
        <v>102</v>
      </c>
      <c r="AG17" s="1">
        <v>130</v>
      </c>
      <c r="AH17" s="46" t="str">
        <f t="shared" si="5"/>
        <v/>
      </c>
      <c r="AI17" s="46" t="str">
        <f t="shared" si="6"/>
        <v/>
      </c>
      <c r="AJ17" s="206" t="str">
        <f t="shared" si="7"/>
        <v/>
      </c>
      <c r="AK17" s="44" t="str">
        <f t="shared" si="16"/>
        <v/>
      </c>
      <c r="AL17" s="44" t="str">
        <f t="shared" si="8"/>
        <v/>
      </c>
      <c r="AM17" s="44" t="str">
        <f t="shared" si="9"/>
        <v/>
      </c>
      <c r="AN17" s="44" t="str">
        <f t="shared" si="10"/>
        <v/>
      </c>
      <c r="AO17" s="44" t="str">
        <f t="shared" si="11"/>
        <v/>
      </c>
      <c r="AR17" s="1">
        <v>8</v>
      </c>
    </row>
    <row r="18" spans="1:44" ht="14.25" thickBot="1">
      <c r="A18" s="20">
        <v>9</v>
      </c>
      <c r="B18" s="22"/>
      <c r="C18" s="22"/>
      <c r="D18" s="22"/>
      <c r="E18" s="23"/>
      <c r="F18" s="47"/>
      <c r="G18" s="22"/>
      <c r="H18" s="52"/>
      <c r="I18" s="65"/>
      <c r="J18" s="56"/>
      <c r="K18" s="56"/>
      <c r="L18" s="93"/>
      <c r="M18" s="47"/>
      <c r="N18" s="47"/>
      <c r="O18" s="47"/>
      <c r="P18" s="137" t="str">
        <f t="shared" si="12"/>
        <v/>
      </c>
      <c r="Q18" s="137" t="str">
        <f t="shared" si="13"/>
        <v/>
      </c>
      <c r="R18" s="138" t="str">
        <f t="shared" si="14"/>
        <v/>
      </c>
      <c r="S18" s="102"/>
      <c r="T18" s="1" t="s">
        <v>194</v>
      </c>
      <c r="U18" s="1">
        <f>COUNTIF(J10:J99,"3XL")</f>
        <v>0</v>
      </c>
      <c r="V18" s="102" t="str">
        <f t="shared" si="1"/>
        <v/>
      </c>
      <c r="W18" s="102" t="str">
        <f t="shared" si="2"/>
        <v/>
      </c>
      <c r="X18" s="102" t="str">
        <f t="shared" si="3"/>
        <v/>
      </c>
      <c r="Y18" s="102" t="str">
        <f t="shared" si="4"/>
        <v/>
      </c>
      <c r="Z18" s="102" t="str">
        <f t="shared" si="17"/>
        <v/>
      </c>
      <c r="AA18" s="102" t="str">
        <f t="shared" si="18"/>
        <v/>
      </c>
      <c r="AB18" s="102" t="str">
        <f t="shared" si="19"/>
        <v/>
      </c>
      <c r="AC18" s="83"/>
      <c r="AD18" s="1">
        <f>COUNTIF($L$10:$L$99,"ジャベリックボール投")</f>
        <v>0</v>
      </c>
      <c r="AE18" s="1">
        <f>COUNTIF(K10:K99,"中学砲丸投")</f>
        <v>0</v>
      </c>
      <c r="AF18" s="1" t="s">
        <v>103</v>
      </c>
      <c r="AG18" s="1">
        <v>150</v>
      </c>
      <c r="AH18" s="46" t="str">
        <f t="shared" si="5"/>
        <v/>
      </c>
      <c r="AI18" s="46" t="str">
        <f t="shared" si="6"/>
        <v/>
      </c>
      <c r="AJ18" s="206" t="str">
        <f t="shared" si="7"/>
        <v/>
      </c>
      <c r="AK18" s="44" t="str">
        <f t="shared" si="16"/>
        <v/>
      </c>
      <c r="AL18" s="44" t="str">
        <f t="shared" si="8"/>
        <v/>
      </c>
      <c r="AM18" s="44" t="str">
        <f t="shared" si="9"/>
        <v/>
      </c>
      <c r="AN18" s="44" t="str">
        <f t="shared" si="10"/>
        <v/>
      </c>
      <c r="AO18" s="44" t="str">
        <f t="shared" si="11"/>
        <v/>
      </c>
      <c r="AR18" s="1">
        <v>9</v>
      </c>
    </row>
    <row r="19" spans="1:44" ht="14.25" thickBot="1">
      <c r="A19" s="20">
        <v>10</v>
      </c>
      <c r="B19" s="22"/>
      <c r="C19" s="22"/>
      <c r="D19" s="22"/>
      <c r="E19" s="23"/>
      <c r="F19" s="47"/>
      <c r="G19" s="22"/>
      <c r="H19" s="52"/>
      <c r="I19" s="65"/>
      <c r="J19" s="56"/>
      <c r="K19" s="56"/>
      <c r="L19" s="93"/>
      <c r="M19" s="47"/>
      <c r="N19" s="47"/>
      <c r="O19" s="47"/>
      <c r="P19" s="137" t="str">
        <f t="shared" si="12"/>
        <v/>
      </c>
      <c r="Q19" s="137" t="str">
        <f t="shared" si="13"/>
        <v/>
      </c>
      <c r="R19" s="138" t="str">
        <f t="shared" si="14"/>
        <v/>
      </c>
      <c r="S19" s="102"/>
      <c r="T19" s="1" t="s">
        <v>195</v>
      </c>
      <c r="U19" s="1">
        <f>COUNTIF(J10:J99,"4XL")</f>
        <v>0</v>
      </c>
      <c r="V19" s="102" t="str">
        <f t="shared" si="1"/>
        <v/>
      </c>
      <c r="W19" s="102" t="str">
        <f t="shared" si="2"/>
        <v/>
      </c>
      <c r="X19" s="102" t="str">
        <f t="shared" si="3"/>
        <v/>
      </c>
      <c r="Y19" s="102" t="str">
        <f t="shared" si="4"/>
        <v/>
      </c>
      <c r="Z19" s="102" t="str">
        <f t="shared" si="17"/>
        <v/>
      </c>
      <c r="AA19" s="102" t="str">
        <f t="shared" si="18"/>
        <v/>
      </c>
      <c r="AB19" s="102" t="str">
        <f t="shared" si="19"/>
        <v/>
      </c>
      <c r="AC19" s="83"/>
      <c r="AE19" s="1">
        <f>COUNTIF(K10:K99,"ｼﾞｬﾍﾞﾘｯｸ")</f>
        <v>0</v>
      </c>
      <c r="AG19" s="1" t="s">
        <v>78</v>
      </c>
      <c r="AH19" s="46" t="str">
        <f t="shared" si="5"/>
        <v/>
      </c>
      <c r="AI19" s="46" t="str">
        <f t="shared" si="6"/>
        <v/>
      </c>
      <c r="AJ19" s="206" t="str">
        <f t="shared" si="7"/>
        <v/>
      </c>
      <c r="AK19" s="44" t="str">
        <f t="shared" si="16"/>
        <v/>
      </c>
      <c r="AL19" s="44" t="str">
        <f t="shared" si="8"/>
        <v/>
      </c>
      <c r="AM19" s="44" t="str">
        <f t="shared" si="9"/>
        <v/>
      </c>
      <c r="AN19" s="44" t="str">
        <f t="shared" si="10"/>
        <v/>
      </c>
      <c r="AO19" s="44" t="str">
        <f t="shared" si="11"/>
        <v/>
      </c>
      <c r="AR19" s="1">
        <v>10</v>
      </c>
    </row>
    <row r="20" spans="1:44" ht="14.25" thickBot="1">
      <c r="A20" s="20">
        <v>11</v>
      </c>
      <c r="B20" s="22"/>
      <c r="C20" s="22"/>
      <c r="D20" s="22"/>
      <c r="E20" s="23"/>
      <c r="F20" s="47"/>
      <c r="G20" s="22"/>
      <c r="H20" s="52"/>
      <c r="I20" s="65"/>
      <c r="J20" s="56"/>
      <c r="K20" s="56"/>
      <c r="L20" s="93"/>
      <c r="M20" s="47"/>
      <c r="N20" s="77"/>
      <c r="O20" s="77"/>
      <c r="P20" s="137" t="str">
        <f t="shared" si="12"/>
        <v/>
      </c>
      <c r="Q20" s="137" t="str">
        <f t="shared" si="13"/>
        <v/>
      </c>
      <c r="R20" s="138" t="str">
        <f t="shared" si="14"/>
        <v/>
      </c>
      <c r="S20" s="102"/>
      <c r="T20" s="1" t="s">
        <v>216</v>
      </c>
      <c r="U20" s="1">
        <f>COUNTIF(J10:J99,"5XL")</f>
        <v>0</v>
      </c>
      <c r="V20" s="102" t="str">
        <f t="shared" si="1"/>
        <v/>
      </c>
      <c r="W20" s="102" t="str">
        <f t="shared" si="2"/>
        <v/>
      </c>
      <c r="X20" s="102" t="str">
        <f t="shared" si="3"/>
        <v/>
      </c>
      <c r="Y20" s="102" t="str">
        <f t="shared" si="4"/>
        <v/>
      </c>
      <c r="Z20" s="102" t="str">
        <f t="shared" si="17"/>
        <v/>
      </c>
      <c r="AA20" s="102" t="str">
        <f t="shared" si="18"/>
        <v/>
      </c>
      <c r="AB20" s="102" t="str">
        <f t="shared" si="19"/>
        <v/>
      </c>
      <c r="AC20" s="83"/>
      <c r="AG20" s="1" t="s">
        <v>79</v>
      </c>
      <c r="AH20" s="46" t="str">
        <f t="shared" si="5"/>
        <v/>
      </c>
      <c r="AI20" s="46" t="str">
        <f t="shared" si="6"/>
        <v/>
      </c>
      <c r="AJ20" s="206" t="str">
        <f t="shared" si="7"/>
        <v/>
      </c>
      <c r="AK20" s="44" t="str">
        <f t="shared" si="16"/>
        <v/>
      </c>
      <c r="AL20" s="44" t="str">
        <f t="shared" si="8"/>
        <v/>
      </c>
      <c r="AM20" s="44" t="str">
        <f t="shared" si="9"/>
        <v/>
      </c>
      <c r="AN20" s="44" t="str">
        <f t="shared" si="10"/>
        <v/>
      </c>
      <c r="AO20" s="44" t="str">
        <f t="shared" si="11"/>
        <v/>
      </c>
      <c r="AR20" s="1">
        <v>11</v>
      </c>
    </row>
    <row r="21" spans="1:44" ht="14.25" thickBot="1">
      <c r="A21" s="20">
        <v>12</v>
      </c>
      <c r="B21" s="22"/>
      <c r="C21" s="22"/>
      <c r="D21" s="22"/>
      <c r="E21" s="23"/>
      <c r="F21" s="47"/>
      <c r="G21" s="22"/>
      <c r="H21" s="52"/>
      <c r="I21" s="65"/>
      <c r="J21" s="56"/>
      <c r="K21" s="56"/>
      <c r="L21" s="93"/>
      <c r="M21" s="47"/>
      <c r="N21" s="77"/>
      <c r="O21" s="77"/>
      <c r="P21" s="137" t="str">
        <f t="shared" si="12"/>
        <v/>
      </c>
      <c r="Q21" s="137" t="str">
        <f t="shared" si="13"/>
        <v/>
      </c>
      <c r="R21" s="138" t="str">
        <f t="shared" si="14"/>
        <v/>
      </c>
      <c r="S21" s="102"/>
      <c r="T21" s="1" t="s">
        <v>217</v>
      </c>
      <c r="U21" s="1">
        <f>COUNTIF(J10:J99,"6XL")</f>
        <v>0</v>
      </c>
      <c r="V21" s="102" t="str">
        <f t="shared" si="1"/>
        <v/>
      </c>
      <c r="W21" s="102" t="str">
        <f t="shared" si="2"/>
        <v/>
      </c>
      <c r="X21" s="102" t="str">
        <f t="shared" si="3"/>
        <v/>
      </c>
      <c r="Y21" s="102" t="str">
        <f t="shared" si="4"/>
        <v/>
      </c>
      <c r="Z21" s="102" t="str">
        <f t="shared" si="17"/>
        <v/>
      </c>
      <c r="AA21" s="102" t="str">
        <f t="shared" si="18"/>
        <v/>
      </c>
      <c r="AB21" s="102" t="str">
        <f t="shared" si="19"/>
        <v/>
      </c>
      <c r="AC21" s="83"/>
      <c r="AD21" s="1" t="s">
        <v>213</v>
      </c>
      <c r="AE21" s="1" t="s">
        <v>228</v>
      </c>
      <c r="AG21" s="1" t="s">
        <v>80</v>
      </c>
      <c r="AH21" s="46" t="str">
        <f t="shared" si="5"/>
        <v/>
      </c>
      <c r="AI21" s="46" t="str">
        <f t="shared" si="6"/>
        <v/>
      </c>
      <c r="AJ21" s="206" t="str">
        <f t="shared" si="7"/>
        <v/>
      </c>
      <c r="AK21" s="44" t="str">
        <f t="shared" si="16"/>
        <v/>
      </c>
      <c r="AL21" s="44" t="str">
        <f t="shared" si="8"/>
        <v/>
      </c>
      <c r="AM21" s="44" t="str">
        <f t="shared" si="9"/>
        <v/>
      </c>
      <c r="AN21" s="44" t="str">
        <f t="shared" si="10"/>
        <v/>
      </c>
      <c r="AO21" s="44" t="str">
        <f t="shared" si="11"/>
        <v/>
      </c>
      <c r="AR21" s="1">
        <v>12</v>
      </c>
    </row>
    <row r="22" spans="1:44" ht="14.25" thickBot="1">
      <c r="A22" s="20">
        <v>13</v>
      </c>
      <c r="B22" s="22"/>
      <c r="C22" s="22"/>
      <c r="D22" s="22"/>
      <c r="E22" s="23"/>
      <c r="F22" s="47"/>
      <c r="G22" s="22"/>
      <c r="H22" s="52"/>
      <c r="I22" s="65"/>
      <c r="J22" s="56"/>
      <c r="K22" s="56"/>
      <c r="L22" s="93"/>
      <c r="M22" s="47"/>
      <c r="N22" s="77"/>
      <c r="O22" s="77"/>
      <c r="P22" s="137" t="str">
        <f t="shared" si="12"/>
        <v/>
      </c>
      <c r="Q22" s="137" t="str">
        <f t="shared" si="13"/>
        <v/>
      </c>
      <c r="R22" s="138" t="str">
        <f t="shared" si="14"/>
        <v/>
      </c>
      <c r="S22" s="102"/>
      <c r="T22" s="1" t="s">
        <v>218</v>
      </c>
      <c r="U22" s="1">
        <f>COUNTIF(J10:J99,"7XL")</f>
        <v>0</v>
      </c>
      <c r="V22" s="102" t="str">
        <f t="shared" si="1"/>
        <v/>
      </c>
      <c r="W22" s="102" t="str">
        <f t="shared" si="2"/>
        <v/>
      </c>
      <c r="X22" s="102" t="str">
        <f t="shared" si="3"/>
        <v/>
      </c>
      <c r="Y22" s="102" t="str">
        <f t="shared" si="4"/>
        <v/>
      </c>
      <c r="Z22" s="102" t="str">
        <f t="shared" si="17"/>
        <v/>
      </c>
      <c r="AA22" s="102" t="str">
        <f t="shared" si="18"/>
        <v/>
      </c>
      <c r="AB22" s="102" t="str">
        <f t="shared" si="19"/>
        <v/>
      </c>
      <c r="AC22" s="83"/>
      <c r="AD22" s="1" t="s">
        <v>86</v>
      </c>
      <c r="AG22" s="1" t="s">
        <v>191</v>
      </c>
      <c r="AH22" s="46" t="str">
        <f t="shared" si="5"/>
        <v/>
      </c>
      <c r="AI22" s="46" t="str">
        <f t="shared" si="6"/>
        <v/>
      </c>
      <c r="AJ22" s="206" t="str">
        <f t="shared" si="7"/>
        <v/>
      </c>
      <c r="AK22" s="44" t="str">
        <f t="shared" si="16"/>
        <v/>
      </c>
      <c r="AL22" s="44" t="str">
        <f t="shared" si="8"/>
        <v/>
      </c>
      <c r="AM22" s="44" t="str">
        <f t="shared" si="9"/>
        <v/>
      </c>
      <c r="AN22" s="44" t="str">
        <f t="shared" si="10"/>
        <v/>
      </c>
      <c r="AO22" s="44" t="str">
        <f t="shared" si="11"/>
        <v/>
      </c>
      <c r="AR22" s="1">
        <v>13</v>
      </c>
    </row>
    <row r="23" spans="1:44" ht="14.25" thickBot="1">
      <c r="A23" s="20">
        <v>14</v>
      </c>
      <c r="B23" s="22"/>
      <c r="C23" s="22"/>
      <c r="D23" s="22"/>
      <c r="E23" s="23"/>
      <c r="F23" s="47"/>
      <c r="G23" s="22"/>
      <c r="H23" s="52"/>
      <c r="I23" s="65"/>
      <c r="J23" s="56"/>
      <c r="K23" s="56"/>
      <c r="L23" s="93"/>
      <c r="M23" s="47"/>
      <c r="N23" s="77"/>
      <c r="O23" s="77"/>
      <c r="P23" s="137" t="str">
        <f t="shared" si="12"/>
        <v/>
      </c>
      <c r="Q23" s="137" t="str">
        <f t="shared" si="13"/>
        <v/>
      </c>
      <c r="R23" s="138" t="str">
        <f t="shared" si="14"/>
        <v/>
      </c>
      <c r="S23" s="102"/>
      <c r="T23" s="102"/>
      <c r="U23" s="102"/>
      <c r="V23" s="102" t="str">
        <f t="shared" si="1"/>
        <v/>
      </c>
      <c r="W23" s="102" t="str">
        <f t="shared" si="2"/>
        <v/>
      </c>
      <c r="X23" s="102" t="str">
        <f t="shared" si="3"/>
        <v/>
      </c>
      <c r="Y23" s="102" t="str">
        <f t="shared" si="4"/>
        <v/>
      </c>
      <c r="Z23" s="102" t="str">
        <f t="shared" si="17"/>
        <v/>
      </c>
      <c r="AA23" s="102" t="str">
        <f t="shared" si="18"/>
        <v/>
      </c>
      <c r="AB23" s="102" t="str">
        <f t="shared" si="19"/>
        <v/>
      </c>
      <c r="AC23" s="83"/>
      <c r="AD23" s="1" t="s">
        <v>87</v>
      </c>
      <c r="AG23" s="1" t="s">
        <v>192</v>
      </c>
      <c r="AH23" s="46" t="str">
        <f t="shared" si="5"/>
        <v/>
      </c>
      <c r="AI23" s="46" t="str">
        <f t="shared" si="6"/>
        <v/>
      </c>
      <c r="AJ23" s="206" t="str">
        <f t="shared" si="7"/>
        <v/>
      </c>
      <c r="AK23" s="44" t="str">
        <f t="shared" si="16"/>
        <v/>
      </c>
      <c r="AL23" s="44" t="str">
        <f t="shared" si="8"/>
        <v/>
      </c>
      <c r="AM23" s="44" t="str">
        <f t="shared" si="9"/>
        <v/>
      </c>
      <c r="AN23" s="44" t="str">
        <f t="shared" si="10"/>
        <v/>
      </c>
      <c r="AO23" s="44" t="str">
        <f t="shared" si="11"/>
        <v/>
      </c>
      <c r="AR23" s="1">
        <v>14</v>
      </c>
    </row>
    <row r="24" spans="1:44" ht="14.25" thickBot="1">
      <c r="A24" s="20">
        <v>15</v>
      </c>
      <c r="B24" s="22"/>
      <c r="C24" s="22"/>
      <c r="D24" s="22"/>
      <c r="E24" s="23"/>
      <c r="F24" s="47"/>
      <c r="G24" s="22"/>
      <c r="H24" s="52"/>
      <c r="I24" s="65"/>
      <c r="J24" s="56"/>
      <c r="K24" s="56"/>
      <c r="L24" s="93"/>
      <c r="M24" s="47"/>
      <c r="N24" s="77"/>
      <c r="O24" s="77"/>
      <c r="P24" s="137" t="str">
        <f t="shared" si="12"/>
        <v/>
      </c>
      <c r="Q24" s="137" t="str">
        <f t="shared" si="13"/>
        <v/>
      </c>
      <c r="R24" s="138" t="str">
        <f t="shared" si="14"/>
        <v/>
      </c>
      <c r="S24" s="102"/>
      <c r="T24" s="102"/>
      <c r="U24" s="102"/>
      <c r="V24" s="102" t="str">
        <f t="shared" si="1"/>
        <v/>
      </c>
      <c r="W24" s="102" t="str">
        <f t="shared" si="2"/>
        <v/>
      </c>
      <c r="X24" s="102" t="str">
        <f t="shared" si="3"/>
        <v/>
      </c>
      <c r="Y24" s="102" t="str">
        <f t="shared" si="4"/>
        <v/>
      </c>
      <c r="Z24" s="102" t="str">
        <f t="shared" si="17"/>
        <v/>
      </c>
      <c r="AA24" s="102" t="str">
        <f t="shared" si="18"/>
        <v/>
      </c>
      <c r="AB24" s="102" t="str">
        <f t="shared" si="19"/>
        <v/>
      </c>
      <c r="AC24" s="83"/>
      <c r="AG24" s="1" t="s">
        <v>194</v>
      </c>
      <c r="AH24" s="46" t="str">
        <f t="shared" si="5"/>
        <v/>
      </c>
      <c r="AI24" s="46" t="str">
        <f t="shared" si="6"/>
        <v/>
      </c>
      <c r="AJ24" s="206" t="str">
        <f t="shared" si="7"/>
        <v/>
      </c>
      <c r="AK24" s="44" t="str">
        <f t="shared" si="16"/>
        <v/>
      </c>
      <c r="AL24" s="44" t="str">
        <f t="shared" si="8"/>
        <v/>
      </c>
      <c r="AM24" s="44" t="str">
        <f t="shared" si="9"/>
        <v/>
      </c>
      <c r="AN24" s="44" t="str">
        <f t="shared" si="10"/>
        <v/>
      </c>
      <c r="AO24" s="44" t="str">
        <f t="shared" si="11"/>
        <v/>
      </c>
      <c r="AR24" s="1">
        <v>15</v>
      </c>
    </row>
    <row r="25" spans="1:44" ht="14.25" thickBot="1">
      <c r="A25" s="20">
        <v>16</v>
      </c>
      <c r="B25" s="22"/>
      <c r="C25" s="22"/>
      <c r="D25" s="22"/>
      <c r="E25" s="23"/>
      <c r="F25" s="47"/>
      <c r="G25" s="22"/>
      <c r="H25" s="52"/>
      <c r="I25" s="65"/>
      <c r="J25" s="56"/>
      <c r="K25" s="56"/>
      <c r="L25" s="93"/>
      <c r="M25" s="47"/>
      <c r="N25" s="77"/>
      <c r="O25" s="77"/>
      <c r="P25" s="137" t="str">
        <f t="shared" si="12"/>
        <v/>
      </c>
      <c r="Q25" s="137" t="str">
        <f t="shared" si="13"/>
        <v/>
      </c>
      <c r="R25" s="138" t="str">
        <f t="shared" si="14"/>
        <v/>
      </c>
      <c r="S25" s="102"/>
      <c r="T25" s="102"/>
      <c r="U25" s="102"/>
      <c r="V25" s="102" t="str">
        <f t="shared" si="1"/>
        <v/>
      </c>
      <c r="W25" s="102" t="str">
        <f t="shared" si="2"/>
        <v/>
      </c>
      <c r="X25" s="102" t="str">
        <f t="shared" si="3"/>
        <v/>
      </c>
      <c r="Y25" s="102" t="str">
        <f t="shared" si="4"/>
        <v/>
      </c>
      <c r="Z25" s="102" t="str">
        <f t="shared" si="17"/>
        <v/>
      </c>
      <c r="AA25" s="102" t="str">
        <f t="shared" si="18"/>
        <v/>
      </c>
      <c r="AB25" s="102" t="str">
        <f t="shared" si="19"/>
        <v/>
      </c>
      <c r="AC25" s="83"/>
      <c r="AE25" s="1" t="s">
        <v>200</v>
      </c>
      <c r="AG25" s="1" t="s">
        <v>195</v>
      </c>
      <c r="AH25" s="46" t="str">
        <f t="shared" si="5"/>
        <v/>
      </c>
      <c r="AI25" s="46" t="str">
        <f t="shared" si="6"/>
        <v/>
      </c>
      <c r="AJ25" s="206" t="str">
        <f t="shared" si="7"/>
        <v/>
      </c>
      <c r="AK25" s="44" t="str">
        <f t="shared" si="16"/>
        <v/>
      </c>
      <c r="AL25" s="44" t="str">
        <f t="shared" si="8"/>
        <v/>
      </c>
      <c r="AM25" s="44" t="str">
        <f t="shared" si="9"/>
        <v/>
      </c>
      <c r="AN25" s="44" t="str">
        <f t="shared" si="10"/>
        <v/>
      </c>
      <c r="AO25" s="44" t="str">
        <f t="shared" si="11"/>
        <v/>
      </c>
      <c r="AR25" s="1">
        <v>16</v>
      </c>
    </row>
    <row r="26" spans="1:44" ht="14.25" thickBot="1">
      <c r="A26" s="20">
        <v>17</v>
      </c>
      <c r="B26" s="22"/>
      <c r="C26" s="22"/>
      <c r="D26" s="22"/>
      <c r="E26" s="23"/>
      <c r="F26" s="47"/>
      <c r="G26" s="22"/>
      <c r="H26" s="52"/>
      <c r="I26" s="65"/>
      <c r="J26" s="56"/>
      <c r="K26" s="56"/>
      <c r="L26" s="93"/>
      <c r="M26" s="47"/>
      <c r="N26" s="77"/>
      <c r="O26" s="77"/>
      <c r="P26" s="137" t="str">
        <f t="shared" si="12"/>
        <v/>
      </c>
      <c r="Q26" s="137" t="str">
        <f t="shared" si="13"/>
        <v/>
      </c>
      <c r="R26" s="138" t="str">
        <f t="shared" si="14"/>
        <v/>
      </c>
      <c r="S26" s="102"/>
      <c r="T26" s="102"/>
      <c r="U26" s="102"/>
      <c r="V26" s="102" t="str">
        <f t="shared" si="1"/>
        <v/>
      </c>
      <c r="W26" s="102" t="str">
        <f t="shared" si="2"/>
        <v/>
      </c>
      <c r="X26" s="102" t="str">
        <f t="shared" si="3"/>
        <v/>
      </c>
      <c r="Y26" s="102" t="str">
        <f t="shared" si="4"/>
        <v/>
      </c>
      <c r="Z26" s="102" t="str">
        <f t="shared" si="17"/>
        <v/>
      </c>
      <c r="AA26" s="102" t="str">
        <f t="shared" si="18"/>
        <v/>
      </c>
      <c r="AB26" s="102" t="str">
        <f t="shared" si="19"/>
        <v/>
      </c>
      <c r="AC26" s="83"/>
      <c r="AE26" s="1" t="s">
        <v>201</v>
      </c>
      <c r="AG26" s="1" t="s">
        <v>219</v>
      </c>
      <c r="AH26" s="46" t="str">
        <f t="shared" si="5"/>
        <v/>
      </c>
      <c r="AI26" s="46" t="str">
        <f t="shared" si="6"/>
        <v/>
      </c>
      <c r="AJ26" s="206" t="str">
        <f t="shared" si="7"/>
        <v/>
      </c>
      <c r="AK26" s="44" t="str">
        <f t="shared" si="16"/>
        <v/>
      </c>
      <c r="AL26" s="44" t="str">
        <f t="shared" si="8"/>
        <v/>
      </c>
      <c r="AM26" s="44" t="str">
        <f t="shared" si="9"/>
        <v/>
      </c>
      <c r="AN26" s="44" t="str">
        <f t="shared" si="10"/>
        <v/>
      </c>
      <c r="AO26" s="44" t="str">
        <f t="shared" si="11"/>
        <v/>
      </c>
      <c r="AR26" s="1">
        <v>17</v>
      </c>
    </row>
    <row r="27" spans="1:44" ht="14.25" thickBot="1">
      <c r="A27" s="20">
        <v>18</v>
      </c>
      <c r="B27" s="22"/>
      <c r="C27" s="22"/>
      <c r="D27" s="22"/>
      <c r="E27" s="23"/>
      <c r="F27" s="47"/>
      <c r="G27" s="22"/>
      <c r="H27" s="52"/>
      <c r="I27" s="65"/>
      <c r="J27" s="56"/>
      <c r="K27" s="56"/>
      <c r="L27" s="93"/>
      <c r="M27" s="47"/>
      <c r="N27" s="77"/>
      <c r="O27" s="77"/>
      <c r="P27" s="137" t="str">
        <f t="shared" si="12"/>
        <v/>
      </c>
      <c r="Q27" s="137" t="str">
        <f t="shared" si="13"/>
        <v/>
      </c>
      <c r="R27" s="138" t="str">
        <f t="shared" si="14"/>
        <v/>
      </c>
      <c r="S27" s="102"/>
      <c r="T27" s="102"/>
      <c r="U27" s="102"/>
      <c r="V27" s="102" t="str">
        <f t="shared" si="1"/>
        <v/>
      </c>
      <c r="W27" s="102" t="str">
        <f t="shared" si="2"/>
        <v/>
      </c>
      <c r="X27" s="102" t="str">
        <f t="shared" si="3"/>
        <v/>
      </c>
      <c r="Y27" s="102" t="str">
        <f t="shared" si="4"/>
        <v/>
      </c>
      <c r="Z27" s="102" t="str">
        <f t="shared" si="17"/>
        <v/>
      </c>
      <c r="AA27" s="102" t="str">
        <f t="shared" si="18"/>
        <v/>
      </c>
      <c r="AB27" s="102" t="str">
        <f t="shared" si="19"/>
        <v/>
      </c>
      <c r="AC27" s="83"/>
      <c r="AE27" s="1" t="s">
        <v>202</v>
      </c>
      <c r="AG27" s="1" t="s">
        <v>217</v>
      </c>
      <c r="AH27" s="46" t="str">
        <f t="shared" si="5"/>
        <v/>
      </c>
      <c r="AI27" s="46" t="str">
        <f t="shared" si="6"/>
        <v/>
      </c>
      <c r="AJ27" s="206" t="str">
        <f t="shared" si="7"/>
        <v/>
      </c>
      <c r="AK27" s="44" t="str">
        <f t="shared" si="16"/>
        <v/>
      </c>
      <c r="AL27" s="44" t="str">
        <f t="shared" si="8"/>
        <v/>
      </c>
      <c r="AM27" s="44" t="str">
        <f t="shared" si="9"/>
        <v/>
      </c>
      <c r="AN27" s="44" t="str">
        <f t="shared" si="10"/>
        <v/>
      </c>
      <c r="AO27" s="44" t="str">
        <f t="shared" si="11"/>
        <v/>
      </c>
      <c r="AR27" s="1">
        <v>18</v>
      </c>
    </row>
    <row r="28" spans="1:44" ht="14.25" thickBot="1">
      <c r="A28" s="20">
        <v>19</v>
      </c>
      <c r="B28" s="22"/>
      <c r="C28" s="22"/>
      <c r="D28" s="22"/>
      <c r="E28" s="23"/>
      <c r="F28" s="47"/>
      <c r="G28" s="22"/>
      <c r="H28" s="52"/>
      <c r="I28" s="65"/>
      <c r="J28" s="56"/>
      <c r="K28" s="56"/>
      <c r="L28" s="93"/>
      <c r="M28" s="47"/>
      <c r="N28" s="77"/>
      <c r="O28" s="77"/>
      <c r="P28" s="137" t="str">
        <f t="shared" si="12"/>
        <v/>
      </c>
      <c r="Q28" s="137" t="str">
        <f t="shared" si="13"/>
        <v/>
      </c>
      <c r="R28" s="138" t="str">
        <f t="shared" si="14"/>
        <v/>
      </c>
      <c r="S28" s="102"/>
      <c r="T28" s="102"/>
      <c r="U28" s="102"/>
      <c r="V28" s="102" t="str">
        <f t="shared" si="1"/>
        <v/>
      </c>
      <c r="W28" s="102" t="str">
        <f t="shared" si="2"/>
        <v/>
      </c>
      <c r="X28" s="102" t="str">
        <f t="shared" si="3"/>
        <v/>
      </c>
      <c r="Y28" s="102" t="str">
        <f t="shared" si="4"/>
        <v/>
      </c>
      <c r="Z28" s="102" t="str">
        <f t="shared" si="17"/>
        <v/>
      </c>
      <c r="AA28" s="102" t="str">
        <f t="shared" si="18"/>
        <v/>
      </c>
      <c r="AB28" s="102" t="str">
        <f t="shared" si="19"/>
        <v/>
      </c>
      <c r="AC28" s="83"/>
      <c r="AE28" s="1" t="s">
        <v>203</v>
      </c>
      <c r="AG28" s="1" t="s">
        <v>218</v>
      </c>
      <c r="AH28" s="46" t="str">
        <f t="shared" si="5"/>
        <v/>
      </c>
      <c r="AI28" s="46" t="str">
        <f t="shared" si="6"/>
        <v/>
      </c>
      <c r="AJ28" s="206" t="str">
        <f t="shared" si="7"/>
        <v/>
      </c>
      <c r="AK28" s="44" t="str">
        <f t="shared" si="16"/>
        <v/>
      </c>
      <c r="AL28" s="44" t="str">
        <f t="shared" si="8"/>
        <v/>
      </c>
      <c r="AM28" s="44" t="str">
        <f t="shared" si="9"/>
        <v/>
      </c>
      <c r="AN28" s="44" t="str">
        <f t="shared" si="10"/>
        <v/>
      </c>
      <c r="AO28" s="44" t="str">
        <f t="shared" si="11"/>
        <v/>
      </c>
      <c r="AR28" s="1">
        <v>19</v>
      </c>
    </row>
    <row r="29" spans="1:44" ht="14.25" thickBot="1">
      <c r="A29" s="20">
        <v>20</v>
      </c>
      <c r="B29" s="22"/>
      <c r="C29" s="22"/>
      <c r="D29" s="22"/>
      <c r="E29" s="23"/>
      <c r="F29" s="47"/>
      <c r="G29" s="22"/>
      <c r="H29" s="52"/>
      <c r="I29" s="65"/>
      <c r="J29" s="56"/>
      <c r="K29" s="56"/>
      <c r="L29" s="93"/>
      <c r="M29" s="47"/>
      <c r="N29" s="77"/>
      <c r="O29" s="77"/>
      <c r="P29" s="137" t="str">
        <f t="shared" si="12"/>
        <v/>
      </c>
      <c r="Q29" s="137" t="str">
        <f t="shared" si="13"/>
        <v/>
      </c>
      <c r="R29" s="138" t="str">
        <f t="shared" si="14"/>
        <v/>
      </c>
      <c r="S29" s="102"/>
      <c r="T29" s="102"/>
      <c r="U29" s="102"/>
      <c r="V29" s="102" t="str">
        <f t="shared" si="1"/>
        <v/>
      </c>
      <c r="W29" s="102" t="str">
        <f t="shared" si="2"/>
        <v/>
      </c>
      <c r="X29" s="102" t="str">
        <f t="shared" si="3"/>
        <v/>
      </c>
      <c r="Y29" s="102" t="str">
        <f t="shared" si="4"/>
        <v/>
      </c>
      <c r="Z29" s="102" t="str">
        <f t="shared" si="17"/>
        <v/>
      </c>
      <c r="AA29" s="102" t="str">
        <f t="shared" si="18"/>
        <v/>
      </c>
      <c r="AB29" s="102" t="str">
        <f t="shared" si="19"/>
        <v/>
      </c>
      <c r="AC29" s="83"/>
      <c r="AE29" s="1" t="s">
        <v>204</v>
      </c>
      <c r="AH29" s="46" t="str">
        <f t="shared" si="5"/>
        <v/>
      </c>
      <c r="AI29" s="46" t="str">
        <f t="shared" si="6"/>
        <v/>
      </c>
      <c r="AJ29" s="206" t="str">
        <f t="shared" si="7"/>
        <v/>
      </c>
      <c r="AK29" s="44" t="str">
        <f t="shared" si="16"/>
        <v/>
      </c>
      <c r="AL29" s="44" t="str">
        <f t="shared" si="8"/>
        <v/>
      </c>
      <c r="AM29" s="44" t="str">
        <f t="shared" si="9"/>
        <v/>
      </c>
      <c r="AN29" s="44" t="str">
        <f t="shared" si="10"/>
        <v/>
      </c>
      <c r="AO29" s="44" t="str">
        <f t="shared" si="11"/>
        <v/>
      </c>
      <c r="AR29" s="1">
        <v>20</v>
      </c>
    </row>
    <row r="30" spans="1:44" ht="14.25" thickBot="1">
      <c r="A30" s="20">
        <v>21</v>
      </c>
      <c r="B30" s="22"/>
      <c r="C30" s="22"/>
      <c r="D30" s="22"/>
      <c r="E30" s="23"/>
      <c r="F30" s="47"/>
      <c r="G30" s="22"/>
      <c r="H30" s="52"/>
      <c r="I30" s="65"/>
      <c r="J30" s="56"/>
      <c r="K30" s="56"/>
      <c r="L30" s="93"/>
      <c r="M30" s="47"/>
      <c r="N30" s="77"/>
      <c r="O30" s="77"/>
      <c r="P30" s="137" t="str">
        <f t="shared" si="12"/>
        <v/>
      </c>
      <c r="Q30" s="137" t="str">
        <f t="shared" si="13"/>
        <v/>
      </c>
      <c r="R30" s="138" t="str">
        <f t="shared" si="14"/>
        <v/>
      </c>
      <c r="S30" s="102"/>
      <c r="T30" s="102"/>
      <c r="U30" s="102"/>
      <c r="V30" s="102" t="str">
        <f t="shared" si="1"/>
        <v/>
      </c>
      <c r="W30" s="102" t="str">
        <f t="shared" si="2"/>
        <v/>
      </c>
      <c r="X30" s="102" t="str">
        <f t="shared" si="3"/>
        <v/>
      </c>
      <c r="Y30" s="102" t="str">
        <f t="shared" si="4"/>
        <v/>
      </c>
      <c r="Z30" s="102" t="str">
        <f t="shared" si="17"/>
        <v/>
      </c>
      <c r="AA30" s="102" t="str">
        <f t="shared" si="18"/>
        <v/>
      </c>
      <c r="AB30" s="102" t="str">
        <f t="shared" si="19"/>
        <v/>
      </c>
      <c r="AC30" s="83"/>
      <c r="AE30" s="1" t="s">
        <v>205</v>
      </c>
      <c r="AH30" s="46" t="str">
        <f t="shared" si="5"/>
        <v/>
      </c>
      <c r="AI30" s="46" t="str">
        <f t="shared" si="6"/>
        <v/>
      </c>
      <c r="AJ30" s="206" t="str">
        <f t="shared" si="7"/>
        <v/>
      </c>
      <c r="AK30" s="44" t="str">
        <f t="shared" si="16"/>
        <v/>
      </c>
      <c r="AL30" s="44" t="str">
        <f t="shared" si="8"/>
        <v/>
      </c>
      <c r="AM30" s="44" t="str">
        <f t="shared" si="9"/>
        <v/>
      </c>
      <c r="AN30" s="44" t="str">
        <f t="shared" si="10"/>
        <v/>
      </c>
      <c r="AO30" s="44" t="str">
        <f t="shared" si="11"/>
        <v/>
      </c>
      <c r="AR30" s="1">
        <v>21</v>
      </c>
    </row>
    <row r="31" spans="1:44" ht="14.25" thickBot="1">
      <c r="A31" s="20">
        <v>22</v>
      </c>
      <c r="B31" s="22"/>
      <c r="C31" s="22"/>
      <c r="D31" s="22"/>
      <c r="E31" s="23"/>
      <c r="F31" s="47"/>
      <c r="G31" s="22"/>
      <c r="H31" s="52"/>
      <c r="I31" s="65"/>
      <c r="J31" s="56"/>
      <c r="K31" s="56"/>
      <c r="L31" s="93"/>
      <c r="M31" s="47"/>
      <c r="N31" s="77"/>
      <c r="O31" s="77"/>
      <c r="P31" s="137" t="str">
        <f t="shared" si="12"/>
        <v/>
      </c>
      <c r="Q31" s="137" t="str">
        <f t="shared" si="13"/>
        <v/>
      </c>
      <c r="R31" s="138" t="str">
        <f t="shared" si="14"/>
        <v/>
      </c>
      <c r="S31" s="102"/>
      <c r="T31" s="102"/>
      <c r="U31" s="102"/>
      <c r="V31" s="102" t="str">
        <f t="shared" si="1"/>
        <v/>
      </c>
      <c r="W31" s="102" t="str">
        <f t="shared" si="2"/>
        <v/>
      </c>
      <c r="X31" s="102" t="str">
        <f t="shared" si="3"/>
        <v/>
      </c>
      <c r="Y31" s="102" t="str">
        <f t="shared" si="4"/>
        <v/>
      </c>
      <c r="Z31" s="102" t="str">
        <f t="shared" si="17"/>
        <v/>
      </c>
      <c r="AA31" s="102" t="str">
        <f t="shared" si="18"/>
        <v/>
      </c>
      <c r="AB31" s="102" t="str">
        <f t="shared" si="19"/>
        <v/>
      </c>
      <c r="AC31" s="83"/>
      <c r="AE31" s="1" t="s">
        <v>206</v>
      </c>
      <c r="AH31" s="46" t="str">
        <f t="shared" si="5"/>
        <v/>
      </c>
      <c r="AI31" s="46" t="str">
        <f t="shared" si="6"/>
        <v/>
      </c>
      <c r="AJ31" s="206" t="str">
        <f t="shared" si="7"/>
        <v/>
      </c>
      <c r="AK31" s="44" t="str">
        <f t="shared" si="16"/>
        <v/>
      </c>
      <c r="AL31" s="44" t="str">
        <f t="shared" si="8"/>
        <v/>
      </c>
      <c r="AM31" s="44" t="str">
        <f t="shared" si="9"/>
        <v/>
      </c>
      <c r="AN31" s="44" t="str">
        <f t="shared" si="10"/>
        <v/>
      </c>
      <c r="AO31" s="44" t="str">
        <f t="shared" si="11"/>
        <v/>
      </c>
      <c r="AR31" s="1">
        <v>22</v>
      </c>
    </row>
    <row r="32" spans="1:44" ht="14.25" thickBot="1">
      <c r="A32" s="20">
        <v>23</v>
      </c>
      <c r="B32" s="22"/>
      <c r="C32" s="22"/>
      <c r="D32" s="22"/>
      <c r="E32" s="23"/>
      <c r="F32" s="47"/>
      <c r="G32" s="22"/>
      <c r="H32" s="52"/>
      <c r="I32" s="65"/>
      <c r="J32" s="56"/>
      <c r="K32" s="56"/>
      <c r="L32" s="93"/>
      <c r="M32" s="47"/>
      <c r="N32" s="77"/>
      <c r="O32" s="77"/>
      <c r="P32" s="137" t="str">
        <f t="shared" si="12"/>
        <v/>
      </c>
      <c r="Q32" s="137" t="str">
        <f t="shared" si="13"/>
        <v/>
      </c>
      <c r="R32" s="138" t="str">
        <f t="shared" si="14"/>
        <v/>
      </c>
      <c r="S32" s="102"/>
      <c r="T32" s="102"/>
      <c r="U32" s="102"/>
      <c r="V32" s="102" t="str">
        <f t="shared" si="1"/>
        <v/>
      </c>
      <c r="W32" s="102" t="str">
        <f t="shared" si="2"/>
        <v/>
      </c>
      <c r="X32" s="102" t="str">
        <f t="shared" si="3"/>
        <v/>
      </c>
      <c r="Y32" s="102" t="str">
        <f t="shared" si="4"/>
        <v/>
      </c>
      <c r="Z32" s="102" t="str">
        <f t="shared" si="17"/>
        <v/>
      </c>
      <c r="AA32" s="102" t="str">
        <f t="shared" si="18"/>
        <v/>
      </c>
      <c r="AB32" s="102" t="str">
        <f t="shared" si="19"/>
        <v/>
      </c>
      <c r="AC32" s="83"/>
      <c r="AE32" s="1" t="s">
        <v>207</v>
      </c>
      <c r="AH32" s="46" t="str">
        <f t="shared" si="5"/>
        <v/>
      </c>
      <c r="AI32" s="46" t="str">
        <f t="shared" si="6"/>
        <v/>
      </c>
      <c r="AJ32" s="206" t="str">
        <f t="shared" si="7"/>
        <v/>
      </c>
      <c r="AK32" s="44" t="str">
        <f t="shared" si="16"/>
        <v/>
      </c>
      <c r="AL32" s="44" t="str">
        <f t="shared" si="8"/>
        <v/>
      </c>
      <c r="AM32" s="44" t="str">
        <f t="shared" si="9"/>
        <v/>
      </c>
      <c r="AN32" s="44" t="str">
        <f t="shared" si="10"/>
        <v/>
      </c>
      <c r="AO32" s="44" t="str">
        <f t="shared" si="11"/>
        <v/>
      </c>
      <c r="AR32" s="1">
        <v>23</v>
      </c>
    </row>
    <row r="33" spans="1:44" ht="14.25" thickBot="1">
      <c r="A33" s="20">
        <v>24</v>
      </c>
      <c r="B33" s="22"/>
      <c r="C33" s="22"/>
      <c r="D33" s="22"/>
      <c r="E33" s="23"/>
      <c r="F33" s="47"/>
      <c r="G33" s="22"/>
      <c r="H33" s="52"/>
      <c r="I33" s="65"/>
      <c r="J33" s="56"/>
      <c r="K33" s="56"/>
      <c r="L33" s="93"/>
      <c r="M33" s="47"/>
      <c r="N33" s="77"/>
      <c r="O33" s="77"/>
      <c r="P33" s="137" t="str">
        <f t="shared" si="12"/>
        <v/>
      </c>
      <c r="Q33" s="137" t="str">
        <f t="shared" si="13"/>
        <v/>
      </c>
      <c r="R33" s="138" t="str">
        <f t="shared" si="14"/>
        <v/>
      </c>
      <c r="S33" s="102"/>
      <c r="T33" s="102"/>
      <c r="U33" s="102"/>
      <c r="V33" s="102" t="str">
        <f t="shared" si="1"/>
        <v/>
      </c>
      <c r="W33" s="102" t="str">
        <f t="shared" si="2"/>
        <v/>
      </c>
      <c r="X33" s="102" t="str">
        <f t="shared" si="3"/>
        <v/>
      </c>
      <c r="Y33" s="102" t="str">
        <f t="shared" si="4"/>
        <v/>
      </c>
      <c r="Z33" s="102" t="str">
        <f t="shared" si="17"/>
        <v/>
      </c>
      <c r="AA33" s="102" t="str">
        <f t="shared" si="18"/>
        <v/>
      </c>
      <c r="AB33" s="102" t="str">
        <f t="shared" si="19"/>
        <v/>
      </c>
      <c r="AC33" s="83"/>
      <c r="AE33" s="1" t="s">
        <v>208</v>
      </c>
      <c r="AH33" s="46" t="str">
        <f t="shared" si="5"/>
        <v/>
      </c>
      <c r="AI33" s="46" t="str">
        <f t="shared" si="6"/>
        <v/>
      </c>
      <c r="AJ33" s="206" t="str">
        <f t="shared" si="7"/>
        <v/>
      </c>
      <c r="AK33" s="44" t="str">
        <f t="shared" si="16"/>
        <v/>
      </c>
      <c r="AL33" s="44" t="str">
        <f t="shared" si="8"/>
        <v/>
      </c>
      <c r="AM33" s="44" t="str">
        <f t="shared" si="9"/>
        <v/>
      </c>
      <c r="AN33" s="44" t="str">
        <f t="shared" si="10"/>
        <v/>
      </c>
      <c r="AO33" s="44" t="str">
        <f t="shared" si="11"/>
        <v/>
      </c>
      <c r="AR33" s="1">
        <v>24</v>
      </c>
    </row>
    <row r="34" spans="1:44" ht="14.25" thickBot="1">
      <c r="A34" s="20">
        <v>25</v>
      </c>
      <c r="B34" s="22"/>
      <c r="C34" s="22"/>
      <c r="D34" s="22"/>
      <c r="E34" s="23"/>
      <c r="F34" s="47"/>
      <c r="G34" s="22"/>
      <c r="H34" s="52"/>
      <c r="I34" s="65"/>
      <c r="J34" s="56"/>
      <c r="K34" s="56"/>
      <c r="L34" s="93"/>
      <c r="M34" s="47"/>
      <c r="N34" s="77"/>
      <c r="O34" s="77"/>
      <c r="P34" s="137" t="str">
        <f t="shared" si="12"/>
        <v/>
      </c>
      <c r="Q34" s="137" t="str">
        <f t="shared" si="13"/>
        <v/>
      </c>
      <c r="R34" s="138" t="str">
        <f t="shared" si="14"/>
        <v/>
      </c>
      <c r="S34" s="102"/>
      <c r="T34" s="102"/>
      <c r="U34" s="102"/>
      <c r="V34" s="102" t="str">
        <f t="shared" si="1"/>
        <v/>
      </c>
      <c r="W34" s="102" t="str">
        <f t="shared" si="2"/>
        <v/>
      </c>
      <c r="X34" s="102" t="str">
        <f t="shared" si="3"/>
        <v/>
      </c>
      <c r="Y34" s="102" t="str">
        <f t="shared" si="4"/>
        <v/>
      </c>
      <c r="Z34" s="102" t="str">
        <f t="shared" si="17"/>
        <v/>
      </c>
      <c r="AA34" s="102" t="str">
        <f t="shared" si="18"/>
        <v/>
      </c>
      <c r="AB34" s="102" t="str">
        <f t="shared" si="19"/>
        <v/>
      </c>
      <c r="AC34" s="83"/>
      <c r="AE34" s="1" t="s">
        <v>209</v>
      </c>
      <c r="AH34" s="46" t="str">
        <f t="shared" si="5"/>
        <v/>
      </c>
      <c r="AI34" s="46" t="str">
        <f t="shared" si="6"/>
        <v/>
      </c>
      <c r="AJ34" s="206" t="str">
        <f t="shared" si="7"/>
        <v/>
      </c>
      <c r="AK34" s="44" t="str">
        <f t="shared" si="16"/>
        <v/>
      </c>
      <c r="AL34" s="44" t="str">
        <f t="shared" si="8"/>
        <v/>
      </c>
      <c r="AM34" s="44" t="str">
        <f t="shared" si="9"/>
        <v/>
      </c>
      <c r="AN34" s="44" t="str">
        <f t="shared" si="10"/>
        <v/>
      </c>
      <c r="AO34" s="44" t="str">
        <f t="shared" si="11"/>
        <v/>
      </c>
      <c r="AR34" s="1">
        <v>25</v>
      </c>
    </row>
    <row r="35" spans="1:44" ht="14.25" thickBot="1">
      <c r="A35" s="20">
        <v>26</v>
      </c>
      <c r="B35" s="22"/>
      <c r="C35" s="22"/>
      <c r="D35" s="22"/>
      <c r="E35" s="23"/>
      <c r="F35" s="47"/>
      <c r="G35" s="22"/>
      <c r="H35" s="52"/>
      <c r="I35" s="65"/>
      <c r="J35" s="56"/>
      <c r="K35" s="56"/>
      <c r="L35" s="93"/>
      <c r="M35" s="47"/>
      <c r="N35" s="77"/>
      <c r="O35" s="77"/>
      <c r="P35" s="137" t="str">
        <f t="shared" si="12"/>
        <v/>
      </c>
      <c r="Q35" s="137" t="str">
        <f t="shared" si="13"/>
        <v/>
      </c>
      <c r="R35" s="138" t="str">
        <f t="shared" si="14"/>
        <v/>
      </c>
      <c r="S35" s="102"/>
      <c r="T35" s="102"/>
      <c r="U35" s="102"/>
      <c r="V35" s="102" t="str">
        <f t="shared" si="1"/>
        <v/>
      </c>
      <c r="W35" s="102" t="str">
        <f t="shared" si="2"/>
        <v/>
      </c>
      <c r="X35" s="102" t="str">
        <f t="shared" si="3"/>
        <v/>
      </c>
      <c r="Y35" s="102" t="str">
        <f t="shared" si="4"/>
        <v/>
      </c>
      <c r="Z35" s="102" t="str">
        <f t="shared" si="17"/>
        <v/>
      </c>
      <c r="AA35" s="102" t="str">
        <f t="shared" si="18"/>
        <v/>
      </c>
      <c r="AB35" s="102" t="str">
        <f t="shared" si="19"/>
        <v/>
      </c>
      <c r="AC35" s="83"/>
      <c r="AE35" s="1" t="s">
        <v>210</v>
      </c>
      <c r="AH35" s="46" t="str">
        <f t="shared" si="5"/>
        <v/>
      </c>
      <c r="AI35" s="46" t="str">
        <f t="shared" si="6"/>
        <v/>
      </c>
      <c r="AJ35" s="206" t="str">
        <f t="shared" si="7"/>
        <v/>
      </c>
      <c r="AK35" s="44" t="str">
        <f t="shared" si="16"/>
        <v/>
      </c>
      <c r="AL35" s="44" t="str">
        <f t="shared" si="8"/>
        <v/>
      </c>
      <c r="AM35" s="44" t="str">
        <f t="shared" si="9"/>
        <v/>
      </c>
      <c r="AN35" s="44" t="str">
        <f t="shared" si="10"/>
        <v/>
      </c>
      <c r="AO35" s="44" t="str">
        <f t="shared" si="11"/>
        <v/>
      </c>
      <c r="AR35" s="1">
        <v>26</v>
      </c>
    </row>
    <row r="36" spans="1:44" ht="14.25" thickBot="1">
      <c r="A36" s="20">
        <v>27</v>
      </c>
      <c r="B36" s="22"/>
      <c r="C36" s="22"/>
      <c r="D36" s="22"/>
      <c r="E36" s="23"/>
      <c r="F36" s="47"/>
      <c r="G36" s="22"/>
      <c r="H36" s="52"/>
      <c r="I36" s="65"/>
      <c r="J36" s="56"/>
      <c r="K36" s="56"/>
      <c r="L36" s="93"/>
      <c r="M36" s="47"/>
      <c r="N36" s="77"/>
      <c r="O36" s="77"/>
      <c r="P36" s="137" t="str">
        <f t="shared" si="12"/>
        <v/>
      </c>
      <c r="Q36" s="137" t="str">
        <f t="shared" si="13"/>
        <v/>
      </c>
      <c r="R36" s="138" t="str">
        <f t="shared" si="14"/>
        <v/>
      </c>
      <c r="S36" s="102"/>
      <c r="T36" s="102"/>
      <c r="U36" s="102"/>
      <c r="V36" s="102" t="str">
        <f t="shared" si="1"/>
        <v/>
      </c>
      <c r="W36" s="102" t="str">
        <f t="shared" si="2"/>
        <v/>
      </c>
      <c r="X36" s="102" t="str">
        <f t="shared" si="3"/>
        <v/>
      </c>
      <c r="Y36" s="102" t="str">
        <f t="shared" si="4"/>
        <v/>
      </c>
      <c r="Z36" s="102" t="str">
        <f t="shared" si="17"/>
        <v/>
      </c>
      <c r="AA36" s="102" t="str">
        <f t="shared" si="18"/>
        <v/>
      </c>
      <c r="AB36" s="102" t="str">
        <f t="shared" si="19"/>
        <v/>
      </c>
      <c r="AC36" s="83"/>
      <c r="AE36" s="1" t="s">
        <v>211</v>
      </c>
      <c r="AH36" s="46" t="str">
        <f t="shared" si="5"/>
        <v/>
      </c>
      <c r="AI36" s="46" t="str">
        <f t="shared" si="6"/>
        <v/>
      </c>
      <c r="AJ36" s="206" t="str">
        <f t="shared" si="7"/>
        <v/>
      </c>
      <c r="AK36" s="44" t="str">
        <f t="shared" si="16"/>
        <v/>
      </c>
      <c r="AL36" s="44" t="str">
        <f t="shared" si="8"/>
        <v/>
      </c>
      <c r="AM36" s="44" t="str">
        <f t="shared" si="9"/>
        <v/>
      </c>
      <c r="AN36" s="44" t="str">
        <f t="shared" si="10"/>
        <v/>
      </c>
      <c r="AO36" s="44" t="str">
        <f t="shared" si="11"/>
        <v/>
      </c>
      <c r="AR36" s="1">
        <v>27</v>
      </c>
    </row>
    <row r="37" spans="1:44" ht="14.25" thickBot="1">
      <c r="A37" s="20">
        <v>28</v>
      </c>
      <c r="B37" s="22"/>
      <c r="C37" s="22"/>
      <c r="D37" s="22"/>
      <c r="E37" s="23"/>
      <c r="F37" s="47"/>
      <c r="G37" s="22"/>
      <c r="H37" s="52"/>
      <c r="I37" s="65"/>
      <c r="J37" s="56"/>
      <c r="K37" s="56"/>
      <c r="L37" s="93"/>
      <c r="M37" s="47"/>
      <c r="N37" s="77"/>
      <c r="O37" s="77"/>
      <c r="P37" s="137" t="str">
        <f t="shared" si="12"/>
        <v/>
      </c>
      <c r="Q37" s="137" t="str">
        <f t="shared" si="13"/>
        <v/>
      </c>
      <c r="R37" s="138" t="str">
        <f t="shared" si="14"/>
        <v/>
      </c>
      <c r="S37" s="102"/>
      <c r="T37" s="102"/>
      <c r="U37" s="102"/>
      <c r="V37" s="102" t="str">
        <f t="shared" si="1"/>
        <v/>
      </c>
      <c r="W37" s="102" t="str">
        <f t="shared" si="2"/>
        <v/>
      </c>
      <c r="X37" s="102" t="str">
        <f t="shared" si="3"/>
        <v/>
      </c>
      <c r="Y37" s="102" t="str">
        <f t="shared" si="4"/>
        <v/>
      </c>
      <c r="Z37" s="102" t="str">
        <f t="shared" si="17"/>
        <v/>
      </c>
      <c r="AA37" s="102" t="str">
        <f t="shared" si="18"/>
        <v/>
      </c>
      <c r="AB37" s="102" t="str">
        <f t="shared" si="19"/>
        <v/>
      </c>
      <c r="AC37" s="83"/>
      <c r="AE37" s="1" t="s">
        <v>212</v>
      </c>
      <c r="AH37" s="46" t="str">
        <f t="shared" si="5"/>
        <v/>
      </c>
      <c r="AI37" s="46" t="str">
        <f t="shared" si="6"/>
        <v/>
      </c>
      <c r="AJ37" s="206" t="str">
        <f t="shared" si="7"/>
        <v/>
      </c>
      <c r="AK37" s="44" t="str">
        <f t="shared" si="16"/>
        <v/>
      </c>
      <c r="AL37" s="44" t="str">
        <f t="shared" si="8"/>
        <v/>
      </c>
      <c r="AM37" s="44" t="str">
        <f t="shared" si="9"/>
        <v/>
      </c>
      <c r="AN37" s="44" t="str">
        <f t="shared" si="10"/>
        <v/>
      </c>
      <c r="AO37" s="44" t="str">
        <f t="shared" si="11"/>
        <v/>
      </c>
      <c r="AR37" s="1">
        <v>28</v>
      </c>
    </row>
    <row r="38" spans="1:44" ht="14.25" thickBot="1">
      <c r="A38" s="20">
        <v>29</v>
      </c>
      <c r="B38" s="22"/>
      <c r="C38" s="22"/>
      <c r="D38" s="22"/>
      <c r="E38" s="23"/>
      <c r="F38" s="47"/>
      <c r="G38" s="22"/>
      <c r="H38" s="52"/>
      <c r="I38" s="65"/>
      <c r="J38" s="56"/>
      <c r="K38" s="56"/>
      <c r="L38" s="93"/>
      <c r="M38" s="47"/>
      <c r="N38" s="77"/>
      <c r="O38" s="77"/>
      <c r="P38" s="137" t="str">
        <f t="shared" si="12"/>
        <v/>
      </c>
      <c r="Q38" s="137" t="str">
        <f t="shared" si="13"/>
        <v/>
      </c>
      <c r="R38" s="138" t="str">
        <f t="shared" si="14"/>
        <v/>
      </c>
      <c r="S38" s="102"/>
      <c r="T38" s="102"/>
      <c r="U38" s="102"/>
      <c r="V38" s="102" t="str">
        <f t="shared" si="1"/>
        <v/>
      </c>
      <c r="W38" s="102" t="str">
        <f t="shared" si="2"/>
        <v/>
      </c>
      <c r="X38" s="102" t="str">
        <f t="shared" si="3"/>
        <v/>
      </c>
      <c r="Y38" s="102" t="str">
        <f t="shared" si="4"/>
        <v/>
      </c>
      <c r="Z38" s="102" t="str">
        <f t="shared" si="17"/>
        <v/>
      </c>
      <c r="AA38" s="102" t="str">
        <f t="shared" si="18"/>
        <v/>
      </c>
      <c r="AB38" s="102" t="str">
        <f t="shared" si="19"/>
        <v/>
      </c>
      <c r="AC38" s="83"/>
      <c r="AH38" s="46" t="str">
        <f t="shared" si="5"/>
        <v/>
      </c>
      <c r="AI38" s="46" t="str">
        <f t="shared" si="6"/>
        <v/>
      </c>
      <c r="AJ38" s="206" t="str">
        <f t="shared" si="7"/>
        <v/>
      </c>
      <c r="AK38" s="44" t="str">
        <f t="shared" si="16"/>
        <v/>
      </c>
      <c r="AL38" s="44" t="str">
        <f t="shared" si="8"/>
        <v/>
      </c>
      <c r="AM38" s="44" t="str">
        <f t="shared" si="9"/>
        <v/>
      </c>
      <c r="AN38" s="44" t="str">
        <f t="shared" si="10"/>
        <v/>
      </c>
      <c r="AO38" s="44" t="str">
        <f t="shared" si="11"/>
        <v/>
      </c>
      <c r="AR38" s="1">
        <v>29</v>
      </c>
    </row>
    <row r="39" spans="1:44" ht="14.25" thickBot="1">
      <c r="A39" s="20">
        <v>30</v>
      </c>
      <c r="B39" s="22"/>
      <c r="C39" s="22"/>
      <c r="D39" s="22"/>
      <c r="E39" s="23"/>
      <c r="F39" s="47"/>
      <c r="G39" s="22"/>
      <c r="H39" s="52"/>
      <c r="I39" s="65"/>
      <c r="J39" s="56"/>
      <c r="K39" s="56"/>
      <c r="L39" s="93"/>
      <c r="M39" s="47"/>
      <c r="N39" s="77"/>
      <c r="O39" s="77"/>
      <c r="P39" s="137" t="str">
        <f t="shared" si="12"/>
        <v/>
      </c>
      <c r="Q39" s="137" t="str">
        <f t="shared" si="13"/>
        <v/>
      </c>
      <c r="R39" s="138" t="str">
        <f t="shared" si="14"/>
        <v/>
      </c>
      <c r="S39" s="102"/>
      <c r="T39" s="102"/>
      <c r="U39" s="102"/>
      <c r="V39" s="102" t="str">
        <f t="shared" si="1"/>
        <v/>
      </c>
      <c r="W39" s="102" t="str">
        <f t="shared" si="2"/>
        <v/>
      </c>
      <c r="X39" s="102" t="str">
        <f t="shared" si="3"/>
        <v/>
      </c>
      <c r="Y39" s="102" t="str">
        <f t="shared" si="4"/>
        <v/>
      </c>
      <c r="Z39" s="102" t="str">
        <f t="shared" si="17"/>
        <v/>
      </c>
      <c r="AA39" s="102" t="str">
        <f t="shared" si="18"/>
        <v/>
      </c>
      <c r="AB39" s="102" t="str">
        <f t="shared" si="19"/>
        <v/>
      </c>
      <c r="AC39" s="83"/>
      <c r="AH39" s="46" t="str">
        <f t="shared" si="5"/>
        <v/>
      </c>
      <c r="AI39" s="46" t="str">
        <f t="shared" si="6"/>
        <v/>
      </c>
      <c r="AJ39" s="206" t="str">
        <f t="shared" si="7"/>
        <v/>
      </c>
      <c r="AK39" s="44" t="str">
        <f t="shared" si="16"/>
        <v/>
      </c>
      <c r="AL39" s="44" t="str">
        <f t="shared" si="8"/>
        <v/>
      </c>
      <c r="AM39" s="44" t="str">
        <f t="shared" si="9"/>
        <v/>
      </c>
      <c r="AN39" s="44" t="str">
        <f t="shared" si="10"/>
        <v/>
      </c>
      <c r="AO39" s="44" t="str">
        <f t="shared" si="11"/>
        <v/>
      </c>
      <c r="AR39" s="1">
        <v>30</v>
      </c>
    </row>
    <row r="40" spans="1:44" ht="14.25" thickBot="1">
      <c r="A40" s="20">
        <v>31</v>
      </c>
      <c r="B40" s="22"/>
      <c r="C40" s="22"/>
      <c r="D40" s="22"/>
      <c r="E40" s="23"/>
      <c r="F40" s="47"/>
      <c r="G40" s="22"/>
      <c r="H40" s="52"/>
      <c r="I40" s="65"/>
      <c r="J40" s="56"/>
      <c r="K40" s="56"/>
      <c r="L40" s="93"/>
      <c r="M40" s="47"/>
      <c r="N40" s="77"/>
      <c r="O40" s="77"/>
      <c r="P40" s="137" t="str">
        <f t="shared" si="12"/>
        <v/>
      </c>
      <c r="Q40" s="137" t="str">
        <f t="shared" si="13"/>
        <v/>
      </c>
      <c r="R40" s="138" t="str">
        <f t="shared" si="14"/>
        <v/>
      </c>
      <c r="S40" s="102"/>
      <c r="T40" s="102"/>
      <c r="U40" s="102"/>
      <c r="V40" s="102" t="str">
        <f t="shared" si="1"/>
        <v/>
      </c>
      <c r="W40" s="102" t="str">
        <f t="shared" si="2"/>
        <v/>
      </c>
      <c r="X40" s="102" t="str">
        <f t="shared" si="3"/>
        <v/>
      </c>
      <c r="Y40" s="102" t="str">
        <f t="shared" si="4"/>
        <v/>
      </c>
      <c r="Z40" s="102" t="str">
        <f t="shared" si="17"/>
        <v/>
      </c>
      <c r="AA40" s="102" t="str">
        <f t="shared" si="18"/>
        <v/>
      </c>
      <c r="AB40" s="102" t="str">
        <f t="shared" si="19"/>
        <v/>
      </c>
      <c r="AC40" s="83"/>
      <c r="AH40" s="46" t="str">
        <f t="shared" si="5"/>
        <v/>
      </c>
      <c r="AI40" s="46" t="str">
        <f t="shared" si="6"/>
        <v/>
      </c>
      <c r="AJ40" s="206" t="str">
        <f t="shared" si="7"/>
        <v/>
      </c>
      <c r="AK40" s="44" t="str">
        <f t="shared" si="16"/>
        <v/>
      </c>
      <c r="AL40" s="44" t="str">
        <f t="shared" si="8"/>
        <v/>
      </c>
      <c r="AM40" s="44" t="str">
        <f t="shared" si="9"/>
        <v/>
      </c>
      <c r="AN40" s="44" t="str">
        <f t="shared" si="10"/>
        <v/>
      </c>
      <c r="AO40" s="44" t="str">
        <f t="shared" si="11"/>
        <v/>
      </c>
      <c r="AR40" s="1">
        <v>31</v>
      </c>
    </row>
    <row r="41" spans="1:44" ht="14.25" thickBot="1">
      <c r="A41" s="20">
        <v>32</v>
      </c>
      <c r="B41" s="22"/>
      <c r="C41" s="22"/>
      <c r="D41" s="22"/>
      <c r="E41" s="23"/>
      <c r="F41" s="47"/>
      <c r="G41" s="22"/>
      <c r="H41" s="52"/>
      <c r="I41" s="65"/>
      <c r="J41" s="56"/>
      <c r="K41" s="56"/>
      <c r="L41" s="93"/>
      <c r="M41" s="47"/>
      <c r="N41" s="77"/>
      <c r="O41" s="77"/>
      <c r="P41" s="137" t="str">
        <f t="shared" si="12"/>
        <v/>
      </c>
      <c r="Q41" s="137" t="str">
        <f t="shared" si="13"/>
        <v/>
      </c>
      <c r="R41" s="138" t="str">
        <f t="shared" si="14"/>
        <v/>
      </c>
      <c r="S41" s="102"/>
      <c r="T41" s="102"/>
      <c r="U41" s="102"/>
      <c r="V41" s="102" t="str">
        <f t="shared" si="1"/>
        <v/>
      </c>
      <c r="W41" s="102" t="str">
        <f t="shared" si="2"/>
        <v/>
      </c>
      <c r="X41" s="102" t="str">
        <f t="shared" si="3"/>
        <v/>
      </c>
      <c r="Y41" s="102" t="str">
        <f t="shared" si="4"/>
        <v/>
      </c>
      <c r="Z41" s="102" t="str">
        <f t="shared" si="17"/>
        <v/>
      </c>
      <c r="AA41" s="102" t="str">
        <f t="shared" si="18"/>
        <v/>
      </c>
      <c r="AB41" s="102" t="str">
        <f t="shared" si="19"/>
        <v/>
      </c>
      <c r="AC41" s="83"/>
      <c r="AH41" s="46" t="str">
        <f t="shared" si="5"/>
        <v/>
      </c>
      <c r="AI41" s="46" t="str">
        <f t="shared" si="6"/>
        <v/>
      </c>
      <c r="AJ41" s="206" t="str">
        <f t="shared" si="7"/>
        <v/>
      </c>
      <c r="AK41" s="44" t="str">
        <f t="shared" si="16"/>
        <v/>
      </c>
      <c r="AL41" s="44" t="str">
        <f t="shared" si="8"/>
        <v/>
      </c>
      <c r="AM41" s="44" t="str">
        <f t="shared" si="9"/>
        <v/>
      </c>
      <c r="AN41" s="44" t="str">
        <f t="shared" si="10"/>
        <v/>
      </c>
      <c r="AO41" s="44" t="str">
        <f t="shared" si="11"/>
        <v/>
      </c>
    </row>
    <row r="42" spans="1:44" ht="14.25" thickBot="1">
      <c r="A42" s="20">
        <v>33</v>
      </c>
      <c r="B42" s="22"/>
      <c r="C42" s="22"/>
      <c r="D42" s="22"/>
      <c r="E42" s="23"/>
      <c r="F42" s="47"/>
      <c r="G42" s="22"/>
      <c r="H42" s="52"/>
      <c r="I42" s="65"/>
      <c r="J42" s="56"/>
      <c r="K42" s="56"/>
      <c r="L42" s="93"/>
      <c r="M42" s="47"/>
      <c r="N42" s="77"/>
      <c r="O42" s="77"/>
      <c r="P42" s="137" t="str">
        <f t="shared" si="12"/>
        <v/>
      </c>
      <c r="Q42" s="137" t="str">
        <f t="shared" si="13"/>
        <v/>
      </c>
      <c r="R42" s="138" t="str">
        <f t="shared" si="14"/>
        <v/>
      </c>
      <c r="S42" s="102"/>
      <c r="T42" s="102"/>
      <c r="U42" s="102"/>
      <c r="V42" s="102" t="str">
        <f t="shared" ref="V42:V73" si="20">IF(D42="男",1,IF(D42="女",2,""))</f>
        <v/>
      </c>
      <c r="W42" s="102" t="str">
        <f t="shared" ref="W42:W73" si="21">IF(M42="","",IF(M42="事前","11",IF(M42="当日",12,"")))</f>
        <v/>
      </c>
      <c r="X42" s="102" t="str">
        <f t="shared" ref="X42:X73" si="22">IF(N42="","",IF(N42="事前",22,IF(N42="当日",23,"")))</f>
        <v/>
      </c>
      <c r="Y42" s="102" t="str">
        <f t="shared" ref="Y42:Y73" si="23">IF(O42="","",IF(O42="事前",33,IF(O42="当日",34,"""")))</f>
        <v/>
      </c>
      <c r="Z42" s="102" t="str">
        <f t="shared" si="17"/>
        <v/>
      </c>
      <c r="AA42" s="102" t="str">
        <f t="shared" si="18"/>
        <v/>
      </c>
      <c r="AB42" s="102" t="str">
        <f t="shared" si="19"/>
        <v/>
      </c>
      <c r="AC42" s="83"/>
      <c r="AH42" s="46" t="str">
        <f t="shared" ref="AH42:AH73" si="24">IF(M42="事前",600,IF(M42="当日",700,""))</f>
        <v/>
      </c>
      <c r="AI42" s="46" t="str">
        <f t="shared" ref="AI42:AI73" si="25">IF(N42="事前",600,IF(N42="当日",700,""))</f>
        <v/>
      </c>
      <c r="AJ42" s="206" t="str">
        <f t="shared" ref="AJ42:AJ73" si="26">IF(O42="事前",600,IF(O42="当日",700,""))</f>
        <v/>
      </c>
      <c r="AK42" s="44" t="str">
        <f t="shared" si="16"/>
        <v/>
      </c>
      <c r="AL42" s="44" t="str">
        <f t="shared" ref="AL42:AL73" si="27">IF(J42="","",2000)</f>
        <v/>
      </c>
      <c r="AM42" s="44" t="str">
        <f t="shared" ref="AM42:AM73" si="28">IF(J42="","",AH42)</f>
        <v/>
      </c>
      <c r="AN42" s="44" t="str">
        <f t="shared" ref="AN42:AN73" si="29">IF(L42="",AI42,0)</f>
        <v/>
      </c>
      <c r="AO42" s="44" t="str">
        <f t="shared" ref="AO42:AO73" si="30">IF(L42="",AJ42,0)</f>
        <v/>
      </c>
    </row>
    <row r="43" spans="1:44" ht="14.25" thickBot="1">
      <c r="A43" s="20">
        <v>34</v>
      </c>
      <c r="B43" s="22"/>
      <c r="C43" s="22"/>
      <c r="D43" s="22"/>
      <c r="E43" s="23"/>
      <c r="F43" s="47"/>
      <c r="G43" s="22"/>
      <c r="H43" s="52"/>
      <c r="I43" s="65"/>
      <c r="J43" s="56"/>
      <c r="K43" s="56"/>
      <c r="L43" s="93"/>
      <c r="M43" s="47"/>
      <c r="N43" s="77"/>
      <c r="O43" s="77"/>
      <c r="P43" s="137" t="str">
        <f t="shared" si="12"/>
        <v/>
      </c>
      <c r="Q43" s="137" t="str">
        <f t="shared" si="13"/>
        <v/>
      </c>
      <c r="R43" s="138" t="str">
        <f t="shared" si="14"/>
        <v/>
      </c>
      <c r="S43" s="102"/>
      <c r="T43" s="102"/>
      <c r="U43" s="102"/>
      <c r="V43" s="102" t="str">
        <f t="shared" si="20"/>
        <v/>
      </c>
      <c r="W43" s="102" t="str">
        <f t="shared" si="21"/>
        <v/>
      </c>
      <c r="X43" s="102" t="str">
        <f t="shared" si="22"/>
        <v/>
      </c>
      <c r="Y43" s="102" t="str">
        <f t="shared" si="23"/>
        <v/>
      </c>
      <c r="Z43" s="102" t="str">
        <f t="shared" si="17"/>
        <v/>
      </c>
      <c r="AA43" s="102" t="str">
        <f t="shared" si="18"/>
        <v/>
      </c>
      <c r="AB43" s="102" t="str">
        <f t="shared" si="19"/>
        <v/>
      </c>
      <c r="AC43" s="83"/>
      <c r="AH43" s="46" t="str">
        <f t="shared" si="24"/>
        <v/>
      </c>
      <c r="AI43" s="46" t="str">
        <f t="shared" si="25"/>
        <v/>
      </c>
      <c r="AJ43" s="206" t="str">
        <f t="shared" si="26"/>
        <v/>
      </c>
      <c r="AK43" s="44" t="str">
        <f t="shared" ref="AK43:AK74" si="31">IF(L43="",AH43,"無料")</f>
        <v/>
      </c>
      <c r="AL43" s="44" t="str">
        <f t="shared" si="27"/>
        <v/>
      </c>
      <c r="AM43" s="44" t="str">
        <f t="shared" si="28"/>
        <v/>
      </c>
      <c r="AN43" s="44" t="str">
        <f t="shared" si="29"/>
        <v/>
      </c>
      <c r="AO43" s="44" t="str">
        <f t="shared" si="30"/>
        <v/>
      </c>
    </row>
    <row r="44" spans="1:44" ht="14.25" thickBot="1">
      <c r="A44" s="20">
        <v>35</v>
      </c>
      <c r="B44" s="22"/>
      <c r="C44" s="22"/>
      <c r="D44" s="22"/>
      <c r="E44" s="23"/>
      <c r="F44" s="47"/>
      <c r="G44" s="22"/>
      <c r="H44" s="52"/>
      <c r="I44" s="65"/>
      <c r="J44" s="56"/>
      <c r="K44" s="56"/>
      <c r="L44" s="93"/>
      <c r="M44" s="47"/>
      <c r="N44" s="77"/>
      <c r="O44" s="77"/>
      <c r="P44" s="137" t="str">
        <f t="shared" si="12"/>
        <v/>
      </c>
      <c r="Q44" s="137" t="str">
        <f t="shared" si="13"/>
        <v/>
      </c>
      <c r="R44" s="138" t="str">
        <f t="shared" si="14"/>
        <v/>
      </c>
      <c r="S44" s="102"/>
      <c r="T44" s="102"/>
      <c r="U44" s="102"/>
      <c r="V44" s="102" t="str">
        <f t="shared" si="20"/>
        <v/>
      </c>
      <c r="W44" s="102" t="str">
        <f t="shared" si="21"/>
        <v/>
      </c>
      <c r="X44" s="102" t="str">
        <f t="shared" si="22"/>
        <v/>
      </c>
      <c r="Y44" s="102" t="str">
        <f t="shared" si="23"/>
        <v/>
      </c>
      <c r="Z44" s="102" t="str">
        <f t="shared" si="17"/>
        <v/>
      </c>
      <c r="AA44" s="102" t="str">
        <f t="shared" si="18"/>
        <v/>
      </c>
      <c r="AB44" s="102" t="str">
        <f t="shared" si="19"/>
        <v/>
      </c>
      <c r="AC44" s="83"/>
      <c r="AH44" s="46" t="str">
        <f t="shared" si="24"/>
        <v/>
      </c>
      <c r="AI44" s="46" t="str">
        <f t="shared" si="25"/>
        <v/>
      </c>
      <c r="AJ44" s="206" t="str">
        <f t="shared" si="26"/>
        <v/>
      </c>
      <c r="AK44" s="44" t="str">
        <f t="shared" si="31"/>
        <v/>
      </c>
      <c r="AL44" s="44" t="str">
        <f t="shared" si="27"/>
        <v/>
      </c>
      <c r="AM44" s="44" t="str">
        <f t="shared" si="28"/>
        <v/>
      </c>
      <c r="AN44" s="44" t="str">
        <f t="shared" si="29"/>
        <v/>
      </c>
      <c r="AO44" s="44" t="str">
        <f t="shared" si="30"/>
        <v/>
      </c>
    </row>
    <row r="45" spans="1:44" ht="14.25" thickBot="1">
      <c r="A45" s="20">
        <v>36</v>
      </c>
      <c r="B45" s="22"/>
      <c r="C45" s="22"/>
      <c r="D45" s="22"/>
      <c r="E45" s="23"/>
      <c r="F45" s="47"/>
      <c r="G45" s="22"/>
      <c r="H45" s="52"/>
      <c r="I45" s="65"/>
      <c r="J45" s="56"/>
      <c r="K45" s="56"/>
      <c r="L45" s="93"/>
      <c r="M45" s="47"/>
      <c r="N45" s="77"/>
      <c r="O45" s="77"/>
      <c r="P45" s="137" t="str">
        <f t="shared" si="12"/>
        <v/>
      </c>
      <c r="Q45" s="137" t="str">
        <f t="shared" si="13"/>
        <v/>
      </c>
      <c r="R45" s="138" t="str">
        <f t="shared" si="14"/>
        <v/>
      </c>
      <c r="S45" s="102"/>
      <c r="T45" s="102"/>
      <c r="U45" s="102"/>
      <c r="V45" s="102" t="str">
        <f t="shared" si="20"/>
        <v/>
      </c>
      <c r="W45" s="102" t="str">
        <f t="shared" si="21"/>
        <v/>
      </c>
      <c r="X45" s="102" t="str">
        <f t="shared" si="22"/>
        <v/>
      </c>
      <c r="Y45" s="102" t="str">
        <f t="shared" si="23"/>
        <v/>
      </c>
      <c r="Z45" s="102" t="str">
        <f t="shared" si="17"/>
        <v/>
      </c>
      <c r="AA45" s="102" t="str">
        <f t="shared" si="18"/>
        <v/>
      </c>
      <c r="AB45" s="102" t="str">
        <f t="shared" si="19"/>
        <v/>
      </c>
      <c r="AC45" s="83"/>
      <c r="AH45" s="46" t="str">
        <f t="shared" si="24"/>
        <v/>
      </c>
      <c r="AI45" s="46" t="str">
        <f t="shared" si="25"/>
        <v/>
      </c>
      <c r="AJ45" s="206" t="str">
        <f t="shared" si="26"/>
        <v/>
      </c>
      <c r="AK45" s="44" t="str">
        <f t="shared" si="31"/>
        <v/>
      </c>
      <c r="AL45" s="44" t="str">
        <f t="shared" si="27"/>
        <v/>
      </c>
      <c r="AM45" s="44" t="str">
        <f t="shared" si="28"/>
        <v/>
      </c>
      <c r="AN45" s="44" t="str">
        <f t="shared" si="29"/>
        <v/>
      </c>
      <c r="AO45" s="44" t="str">
        <f t="shared" si="30"/>
        <v/>
      </c>
    </row>
    <row r="46" spans="1:44" ht="14.25" thickBot="1">
      <c r="A46" s="20">
        <v>37</v>
      </c>
      <c r="B46" s="22"/>
      <c r="C46" s="22"/>
      <c r="D46" s="22"/>
      <c r="E46" s="23"/>
      <c r="F46" s="47"/>
      <c r="G46" s="22"/>
      <c r="H46" s="52"/>
      <c r="I46" s="65"/>
      <c r="J46" s="56"/>
      <c r="K46" s="56"/>
      <c r="L46" s="93"/>
      <c r="M46" s="47"/>
      <c r="N46" s="77"/>
      <c r="O46" s="77"/>
      <c r="P46" s="137" t="str">
        <f t="shared" si="12"/>
        <v/>
      </c>
      <c r="Q46" s="137" t="str">
        <f t="shared" si="13"/>
        <v/>
      </c>
      <c r="R46" s="138" t="str">
        <f t="shared" si="14"/>
        <v/>
      </c>
      <c r="S46" s="102"/>
      <c r="T46" s="102"/>
      <c r="U46" s="102"/>
      <c r="V46" s="102" t="str">
        <f t="shared" si="20"/>
        <v/>
      </c>
      <c r="W46" s="102" t="str">
        <f t="shared" si="21"/>
        <v/>
      </c>
      <c r="X46" s="102" t="str">
        <f t="shared" si="22"/>
        <v/>
      </c>
      <c r="Y46" s="102" t="str">
        <f t="shared" si="23"/>
        <v/>
      </c>
      <c r="Z46" s="102" t="str">
        <f t="shared" si="17"/>
        <v/>
      </c>
      <c r="AA46" s="102" t="str">
        <f t="shared" si="18"/>
        <v/>
      </c>
      <c r="AB46" s="102" t="str">
        <f t="shared" si="19"/>
        <v/>
      </c>
      <c r="AC46" s="83"/>
      <c r="AH46" s="46" t="str">
        <f t="shared" si="24"/>
        <v/>
      </c>
      <c r="AI46" s="46" t="str">
        <f t="shared" si="25"/>
        <v/>
      </c>
      <c r="AJ46" s="206" t="str">
        <f t="shared" si="26"/>
        <v/>
      </c>
      <c r="AK46" s="44" t="str">
        <f t="shared" si="31"/>
        <v/>
      </c>
      <c r="AL46" s="44" t="str">
        <f t="shared" si="27"/>
        <v/>
      </c>
      <c r="AM46" s="44" t="str">
        <f t="shared" si="28"/>
        <v/>
      </c>
      <c r="AN46" s="44" t="str">
        <f t="shared" si="29"/>
        <v/>
      </c>
      <c r="AO46" s="44" t="str">
        <f t="shared" si="30"/>
        <v/>
      </c>
    </row>
    <row r="47" spans="1:44" ht="14.25" thickBot="1">
      <c r="A47" s="20">
        <v>38</v>
      </c>
      <c r="B47" s="22"/>
      <c r="C47" s="22"/>
      <c r="D47" s="22"/>
      <c r="E47" s="23"/>
      <c r="F47" s="47"/>
      <c r="G47" s="22"/>
      <c r="H47" s="52"/>
      <c r="I47" s="65"/>
      <c r="J47" s="56"/>
      <c r="K47" s="56"/>
      <c r="L47" s="93"/>
      <c r="M47" s="47"/>
      <c r="N47" s="77"/>
      <c r="O47" s="77"/>
      <c r="P47" s="137" t="str">
        <f t="shared" si="12"/>
        <v/>
      </c>
      <c r="Q47" s="137" t="str">
        <f t="shared" si="13"/>
        <v/>
      </c>
      <c r="R47" s="138" t="str">
        <f t="shared" si="14"/>
        <v/>
      </c>
      <c r="S47" s="102"/>
      <c r="T47" s="102"/>
      <c r="U47" s="102"/>
      <c r="V47" s="102" t="str">
        <f t="shared" si="20"/>
        <v/>
      </c>
      <c r="W47" s="102" t="str">
        <f t="shared" si="21"/>
        <v/>
      </c>
      <c r="X47" s="102" t="str">
        <f t="shared" si="22"/>
        <v/>
      </c>
      <c r="Y47" s="102" t="str">
        <f t="shared" si="23"/>
        <v/>
      </c>
      <c r="Z47" s="102" t="str">
        <f t="shared" si="17"/>
        <v/>
      </c>
      <c r="AA47" s="102" t="str">
        <f t="shared" si="18"/>
        <v/>
      </c>
      <c r="AB47" s="102" t="str">
        <f t="shared" si="19"/>
        <v/>
      </c>
      <c r="AC47" s="83"/>
      <c r="AH47" s="46" t="str">
        <f t="shared" si="24"/>
        <v/>
      </c>
      <c r="AI47" s="46" t="str">
        <f t="shared" si="25"/>
        <v/>
      </c>
      <c r="AJ47" s="206" t="str">
        <f t="shared" si="26"/>
        <v/>
      </c>
      <c r="AK47" s="44" t="str">
        <f t="shared" si="31"/>
        <v/>
      </c>
      <c r="AL47" s="44" t="str">
        <f t="shared" si="27"/>
        <v/>
      </c>
      <c r="AM47" s="44" t="str">
        <f t="shared" si="28"/>
        <v/>
      </c>
      <c r="AN47" s="44" t="str">
        <f t="shared" si="29"/>
        <v/>
      </c>
      <c r="AO47" s="44" t="str">
        <f t="shared" si="30"/>
        <v/>
      </c>
    </row>
    <row r="48" spans="1:44" ht="14.25" thickBot="1">
      <c r="A48" s="20">
        <v>39</v>
      </c>
      <c r="B48" s="22"/>
      <c r="C48" s="22"/>
      <c r="D48" s="22"/>
      <c r="E48" s="23"/>
      <c r="F48" s="47"/>
      <c r="G48" s="22"/>
      <c r="H48" s="52"/>
      <c r="I48" s="65"/>
      <c r="J48" s="56"/>
      <c r="K48" s="56"/>
      <c r="L48" s="93"/>
      <c r="M48" s="47"/>
      <c r="N48" s="77"/>
      <c r="O48" s="77"/>
      <c r="P48" s="137" t="str">
        <f t="shared" si="12"/>
        <v/>
      </c>
      <c r="Q48" s="137" t="str">
        <f t="shared" si="13"/>
        <v/>
      </c>
      <c r="R48" s="138" t="str">
        <f t="shared" si="14"/>
        <v/>
      </c>
      <c r="S48" s="102"/>
      <c r="T48" s="102"/>
      <c r="U48" s="102"/>
      <c r="V48" s="102" t="str">
        <f t="shared" si="20"/>
        <v/>
      </c>
      <c r="W48" s="102" t="str">
        <f t="shared" si="21"/>
        <v/>
      </c>
      <c r="X48" s="102" t="str">
        <f t="shared" si="22"/>
        <v/>
      </c>
      <c r="Y48" s="102" t="str">
        <f t="shared" si="23"/>
        <v/>
      </c>
      <c r="Z48" s="102" t="str">
        <f t="shared" si="17"/>
        <v/>
      </c>
      <c r="AA48" s="102" t="str">
        <f t="shared" si="18"/>
        <v/>
      </c>
      <c r="AB48" s="102" t="str">
        <f t="shared" si="19"/>
        <v/>
      </c>
      <c r="AC48" s="83"/>
      <c r="AH48" s="46" t="str">
        <f t="shared" si="24"/>
        <v/>
      </c>
      <c r="AI48" s="46" t="str">
        <f t="shared" si="25"/>
        <v/>
      </c>
      <c r="AJ48" s="206" t="str">
        <f t="shared" si="26"/>
        <v/>
      </c>
      <c r="AK48" s="44" t="str">
        <f t="shared" si="31"/>
        <v/>
      </c>
      <c r="AL48" s="44" t="str">
        <f t="shared" si="27"/>
        <v/>
      </c>
      <c r="AM48" s="44" t="str">
        <f t="shared" si="28"/>
        <v/>
      </c>
      <c r="AN48" s="44" t="str">
        <f t="shared" si="29"/>
        <v/>
      </c>
      <c r="AO48" s="44" t="str">
        <f t="shared" si="30"/>
        <v/>
      </c>
    </row>
    <row r="49" spans="1:41" ht="14.25" thickBot="1">
      <c r="A49" s="20">
        <v>40</v>
      </c>
      <c r="B49" s="22"/>
      <c r="C49" s="22"/>
      <c r="D49" s="22"/>
      <c r="E49" s="23"/>
      <c r="F49" s="47"/>
      <c r="G49" s="22"/>
      <c r="H49" s="52"/>
      <c r="I49" s="65"/>
      <c r="J49" s="56"/>
      <c r="K49" s="56"/>
      <c r="L49" s="93"/>
      <c r="M49" s="47"/>
      <c r="N49" s="77"/>
      <c r="O49" s="77"/>
      <c r="P49" s="137" t="str">
        <f t="shared" si="12"/>
        <v/>
      </c>
      <c r="Q49" s="137" t="str">
        <f t="shared" si="13"/>
        <v/>
      </c>
      <c r="R49" s="138" t="str">
        <f t="shared" si="14"/>
        <v/>
      </c>
      <c r="S49" s="102"/>
      <c r="T49" s="102"/>
      <c r="U49" s="102"/>
      <c r="V49" s="102" t="str">
        <f t="shared" si="20"/>
        <v/>
      </c>
      <c r="W49" s="102" t="str">
        <f t="shared" si="21"/>
        <v/>
      </c>
      <c r="X49" s="102" t="str">
        <f t="shared" si="22"/>
        <v/>
      </c>
      <c r="Y49" s="102" t="str">
        <f t="shared" si="23"/>
        <v/>
      </c>
      <c r="Z49" s="102" t="str">
        <f t="shared" si="17"/>
        <v/>
      </c>
      <c r="AA49" s="102" t="str">
        <f t="shared" si="18"/>
        <v/>
      </c>
      <c r="AB49" s="102" t="str">
        <f t="shared" si="19"/>
        <v/>
      </c>
      <c r="AC49" s="83"/>
      <c r="AH49" s="46" t="str">
        <f t="shared" si="24"/>
        <v/>
      </c>
      <c r="AI49" s="46" t="str">
        <f t="shared" si="25"/>
        <v/>
      </c>
      <c r="AJ49" s="206" t="str">
        <f t="shared" si="26"/>
        <v/>
      </c>
      <c r="AK49" s="44" t="str">
        <f t="shared" si="31"/>
        <v/>
      </c>
      <c r="AL49" s="44" t="str">
        <f t="shared" si="27"/>
        <v/>
      </c>
      <c r="AM49" s="44" t="str">
        <f t="shared" si="28"/>
        <v/>
      </c>
      <c r="AN49" s="44" t="str">
        <f t="shared" si="29"/>
        <v/>
      </c>
      <c r="AO49" s="44" t="str">
        <f t="shared" si="30"/>
        <v/>
      </c>
    </row>
    <row r="50" spans="1:41" ht="14.25" thickBot="1">
      <c r="A50" s="20">
        <v>41</v>
      </c>
      <c r="B50" s="22"/>
      <c r="C50" s="22"/>
      <c r="D50" s="22"/>
      <c r="E50" s="23"/>
      <c r="F50" s="47"/>
      <c r="G50" s="22"/>
      <c r="H50" s="52"/>
      <c r="I50" s="65"/>
      <c r="J50" s="56"/>
      <c r="K50" s="56"/>
      <c r="L50" s="93"/>
      <c r="M50" s="47"/>
      <c r="N50" s="77"/>
      <c r="O50" s="77"/>
      <c r="P50" s="137" t="str">
        <f t="shared" si="12"/>
        <v/>
      </c>
      <c r="Q50" s="137" t="str">
        <f t="shared" si="13"/>
        <v/>
      </c>
      <c r="R50" s="138" t="str">
        <f t="shared" si="14"/>
        <v/>
      </c>
      <c r="S50" s="102"/>
      <c r="T50" s="102"/>
      <c r="U50" s="102"/>
      <c r="V50" s="102" t="str">
        <f t="shared" si="20"/>
        <v/>
      </c>
      <c r="W50" s="102" t="str">
        <f t="shared" si="21"/>
        <v/>
      </c>
      <c r="X50" s="102" t="str">
        <f t="shared" si="22"/>
        <v/>
      </c>
      <c r="Y50" s="102" t="str">
        <f t="shared" si="23"/>
        <v/>
      </c>
      <c r="Z50" s="102" t="str">
        <f t="shared" si="17"/>
        <v/>
      </c>
      <c r="AA50" s="102" t="str">
        <f t="shared" si="18"/>
        <v/>
      </c>
      <c r="AB50" s="102" t="str">
        <f t="shared" si="19"/>
        <v/>
      </c>
      <c r="AC50" s="83"/>
      <c r="AH50" s="46" t="str">
        <f t="shared" si="24"/>
        <v/>
      </c>
      <c r="AI50" s="46" t="str">
        <f t="shared" si="25"/>
        <v/>
      </c>
      <c r="AJ50" s="206" t="str">
        <f t="shared" si="26"/>
        <v/>
      </c>
      <c r="AK50" s="44" t="str">
        <f t="shared" si="31"/>
        <v/>
      </c>
      <c r="AL50" s="44" t="str">
        <f t="shared" si="27"/>
        <v/>
      </c>
      <c r="AM50" s="44" t="str">
        <f t="shared" si="28"/>
        <v/>
      </c>
      <c r="AN50" s="44" t="str">
        <f t="shared" si="29"/>
        <v/>
      </c>
      <c r="AO50" s="44" t="str">
        <f t="shared" si="30"/>
        <v/>
      </c>
    </row>
    <row r="51" spans="1:41" ht="14.25" thickBot="1">
      <c r="A51" s="20">
        <v>42</v>
      </c>
      <c r="B51" s="22"/>
      <c r="C51" s="22"/>
      <c r="D51" s="22"/>
      <c r="E51" s="23"/>
      <c r="F51" s="47"/>
      <c r="G51" s="22"/>
      <c r="H51" s="52"/>
      <c r="I51" s="65"/>
      <c r="J51" s="56"/>
      <c r="K51" s="56"/>
      <c r="L51" s="93"/>
      <c r="M51" s="47"/>
      <c r="N51" s="77"/>
      <c r="O51" s="77"/>
      <c r="P51" s="137" t="str">
        <f t="shared" si="12"/>
        <v/>
      </c>
      <c r="Q51" s="137" t="str">
        <f t="shared" si="13"/>
        <v/>
      </c>
      <c r="R51" s="138" t="str">
        <f t="shared" si="14"/>
        <v/>
      </c>
      <c r="S51" s="102"/>
      <c r="T51" s="102"/>
      <c r="U51" s="102"/>
      <c r="V51" s="102" t="str">
        <f t="shared" si="20"/>
        <v/>
      </c>
      <c r="W51" s="102" t="str">
        <f t="shared" si="21"/>
        <v/>
      </c>
      <c r="X51" s="102" t="str">
        <f t="shared" si="22"/>
        <v/>
      </c>
      <c r="Y51" s="102" t="str">
        <f t="shared" si="23"/>
        <v/>
      </c>
      <c r="Z51" s="102" t="str">
        <f t="shared" si="17"/>
        <v/>
      </c>
      <c r="AA51" s="102" t="str">
        <f t="shared" si="18"/>
        <v/>
      </c>
      <c r="AB51" s="102" t="str">
        <f t="shared" si="19"/>
        <v/>
      </c>
      <c r="AC51" s="83"/>
      <c r="AH51" s="46" t="str">
        <f t="shared" si="24"/>
        <v/>
      </c>
      <c r="AI51" s="46" t="str">
        <f t="shared" si="25"/>
        <v/>
      </c>
      <c r="AJ51" s="206" t="str">
        <f t="shared" si="26"/>
        <v/>
      </c>
      <c r="AK51" s="44" t="str">
        <f t="shared" si="31"/>
        <v/>
      </c>
      <c r="AL51" s="44" t="str">
        <f t="shared" si="27"/>
        <v/>
      </c>
      <c r="AM51" s="44" t="str">
        <f t="shared" si="28"/>
        <v/>
      </c>
      <c r="AN51" s="44" t="str">
        <f t="shared" si="29"/>
        <v/>
      </c>
      <c r="AO51" s="44" t="str">
        <f t="shared" si="30"/>
        <v/>
      </c>
    </row>
    <row r="52" spans="1:41" ht="14.25" thickBot="1">
      <c r="A52" s="20">
        <v>43</v>
      </c>
      <c r="B52" s="22"/>
      <c r="C52" s="22"/>
      <c r="D52" s="22"/>
      <c r="E52" s="23"/>
      <c r="F52" s="47"/>
      <c r="G52" s="22"/>
      <c r="H52" s="52"/>
      <c r="I52" s="65"/>
      <c r="J52" s="56"/>
      <c r="K52" s="56"/>
      <c r="L52" s="93"/>
      <c r="M52" s="47"/>
      <c r="N52" s="77"/>
      <c r="O52" s="77"/>
      <c r="P52" s="137" t="str">
        <f t="shared" si="12"/>
        <v/>
      </c>
      <c r="Q52" s="137" t="str">
        <f t="shared" si="13"/>
        <v/>
      </c>
      <c r="R52" s="138" t="str">
        <f t="shared" si="14"/>
        <v/>
      </c>
      <c r="S52" s="102"/>
      <c r="T52" s="102"/>
      <c r="U52" s="102"/>
      <c r="V52" s="102" t="str">
        <f t="shared" si="20"/>
        <v/>
      </c>
      <c r="W52" s="102" t="str">
        <f t="shared" si="21"/>
        <v/>
      </c>
      <c r="X52" s="102" t="str">
        <f t="shared" si="22"/>
        <v/>
      </c>
      <c r="Y52" s="102" t="str">
        <f t="shared" si="23"/>
        <v/>
      </c>
      <c r="Z52" s="102" t="str">
        <f t="shared" si="17"/>
        <v/>
      </c>
      <c r="AA52" s="102" t="str">
        <f t="shared" si="18"/>
        <v/>
      </c>
      <c r="AB52" s="102" t="str">
        <f t="shared" si="19"/>
        <v/>
      </c>
      <c r="AC52" s="83"/>
      <c r="AH52" s="46" t="str">
        <f t="shared" si="24"/>
        <v/>
      </c>
      <c r="AI52" s="46" t="str">
        <f t="shared" si="25"/>
        <v/>
      </c>
      <c r="AJ52" s="206" t="str">
        <f t="shared" si="26"/>
        <v/>
      </c>
      <c r="AK52" s="44" t="str">
        <f t="shared" si="31"/>
        <v/>
      </c>
      <c r="AL52" s="44" t="str">
        <f t="shared" si="27"/>
        <v/>
      </c>
      <c r="AM52" s="44" t="str">
        <f t="shared" si="28"/>
        <v/>
      </c>
      <c r="AN52" s="44" t="str">
        <f t="shared" si="29"/>
        <v/>
      </c>
      <c r="AO52" s="44" t="str">
        <f t="shared" si="30"/>
        <v/>
      </c>
    </row>
    <row r="53" spans="1:41" ht="14.25" thickBot="1">
      <c r="A53" s="20">
        <v>44</v>
      </c>
      <c r="B53" s="22"/>
      <c r="C53" s="22"/>
      <c r="D53" s="22"/>
      <c r="E53" s="23"/>
      <c r="F53" s="47"/>
      <c r="G53" s="22"/>
      <c r="H53" s="52"/>
      <c r="I53" s="65"/>
      <c r="J53" s="56"/>
      <c r="K53" s="56"/>
      <c r="L53" s="93"/>
      <c r="M53" s="47"/>
      <c r="N53" s="77"/>
      <c r="O53" s="77"/>
      <c r="P53" s="137" t="str">
        <f t="shared" si="12"/>
        <v/>
      </c>
      <c r="Q53" s="137" t="str">
        <f t="shared" si="13"/>
        <v/>
      </c>
      <c r="R53" s="138" t="str">
        <f t="shared" si="14"/>
        <v/>
      </c>
      <c r="S53" s="102"/>
      <c r="T53" s="102"/>
      <c r="U53" s="102"/>
      <c r="V53" s="102" t="str">
        <f t="shared" si="20"/>
        <v/>
      </c>
      <c r="W53" s="102" t="str">
        <f t="shared" si="21"/>
        <v/>
      </c>
      <c r="X53" s="102" t="str">
        <f t="shared" si="22"/>
        <v/>
      </c>
      <c r="Y53" s="102" t="str">
        <f t="shared" si="23"/>
        <v/>
      </c>
      <c r="Z53" s="102" t="str">
        <f t="shared" si="17"/>
        <v/>
      </c>
      <c r="AA53" s="102" t="str">
        <f t="shared" si="18"/>
        <v/>
      </c>
      <c r="AB53" s="102" t="str">
        <f t="shared" si="19"/>
        <v/>
      </c>
      <c r="AC53" s="83"/>
      <c r="AH53" s="46" t="str">
        <f t="shared" si="24"/>
        <v/>
      </c>
      <c r="AI53" s="46" t="str">
        <f t="shared" si="25"/>
        <v/>
      </c>
      <c r="AJ53" s="206" t="str">
        <f t="shared" si="26"/>
        <v/>
      </c>
      <c r="AK53" s="44" t="str">
        <f t="shared" si="31"/>
        <v/>
      </c>
      <c r="AL53" s="44" t="str">
        <f t="shared" si="27"/>
        <v/>
      </c>
      <c r="AM53" s="44" t="str">
        <f t="shared" si="28"/>
        <v/>
      </c>
      <c r="AN53" s="44" t="str">
        <f t="shared" si="29"/>
        <v/>
      </c>
      <c r="AO53" s="44" t="str">
        <f t="shared" si="30"/>
        <v/>
      </c>
    </row>
    <row r="54" spans="1:41" ht="14.25" thickBot="1">
      <c r="A54" s="20">
        <v>45</v>
      </c>
      <c r="B54" s="22"/>
      <c r="C54" s="22"/>
      <c r="D54" s="22"/>
      <c r="E54" s="23"/>
      <c r="F54" s="47"/>
      <c r="G54" s="22"/>
      <c r="H54" s="52"/>
      <c r="I54" s="65"/>
      <c r="J54" s="56"/>
      <c r="K54" s="56"/>
      <c r="L54" s="93"/>
      <c r="M54" s="47"/>
      <c r="N54" s="77"/>
      <c r="O54" s="77"/>
      <c r="P54" s="137" t="str">
        <f t="shared" si="12"/>
        <v/>
      </c>
      <c r="Q54" s="137" t="str">
        <f t="shared" si="13"/>
        <v/>
      </c>
      <c r="R54" s="138" t="str">
        <f t="shared" si="14"/>
        <v/>
      </c>
      <c r="S54" s="102"/>
      <c r="T54" s="102"/>
      <c r="U54" s="102"/>
      <c r="V54" s="102" t="str">
        <f t="shared" si="20"/>
        <v/>
      </c>
      <c r="W54" s="102" t="str">
        <f t="shared" si="21"/>
        <v/>
      </c>
      <c r="X54" s="102" t="str">
        <f t="shared" si="22"/>
        <v/>
      </c>
      <c r="Y54" s="102" t="str">
        <f t="shared" si="23"/>
        <v/>
      </c>
      <c r="Z54" s="102" t="str">
        <f t="shared" si="17"/>
        <v/>
      </c>
      <c r="AA54" s="102" t="str">
        <f t="shared" si="18"/>
        <v/>
      </c>
      <c r="AB54" s="102" t="str">
        <f t="shared" si="19"/>
        <v/>
      </c>
      <c r="AC54" s="83"/>
      <c r="AH54" s="46" t="str">
        <f t="shared" si="24"/>
        <v/>
      </c>
      <c r="AI54" s="46" t="str">
        <f t="shared" si="25"/>
        <v/>
      </c>
      <c r="AJ54" s="206" t="str">
        <f t="shared" si="26"/>
        <v/>
      </c>
      <c r="AK54" s="44" t="str">
        <f t="shared" si="31"/>
        <v/>
      </c>
      <c r="AL54" s="44" t="str">
        <f t="shared" si="27"/>
        <v/>
      </c>
      <c r="AM54" s="44" t="str">
        <f t="shared" si="28"/>
        <v/>
      </c>
      <c r="AN54" s="44" t="str">
        <f t="shared" si="29"/>
        <v/>
      </c>
      <c r="AO54" s="44" t="str">
        <f t="shared" si="30"/>
        <v/>
      </c>
    </row>
    <row r="55" spans="1:41" ht="14.25" thickBot="1">
      <c r="A55" s="20">
        <v>46</v>
      </c>
      <c r="B55" s="22"/>
      <c r="C55" s="22"/>
      <c r="D55" s="22"/>
      <c r="E55" s="23"/>
      <c r="F55" s="47"/>
      <c r="G55" s="22"/>
      <c r="H55" s="52"/>
      <c r="I55" s="65"/>
      <c r="J55" s="56"/>
      <c r="K55" s="56"/>
      <c r="L55" s="93"/>
      <c r="M55" s="47"/>
      <c r="N55" s="77"/>
      <c r="O55" s="77"/>
      <c r="P55" s="137" t="str">
        <f t="shared" si="12"/>
        <v/>
      </c>
      <c r="Q55" s="137" t="str">
        <f t="shared" si="13"/>
        <v/>
      </c>
      <c r="R55" s="138" t="str">
        <f t="shared" si="14"/>
        <v/>
      </c>
      <c r="S55" s="102"/>
      <c r="T55" s="102"/>
      <c r="U55" s="102"/>
      <c r="V55" s="102" t="str">
        <f t="shared" si="20"/>
        <v/>
      </c>
      <c r="W55" s="102" t="str">
        <f t="shared" si="21"/>
        <v/>
      </c>
      <c r="X55" s="102" t="str">
        <f t="shared" si="22"/>
        <v/>
      </c>
      <c r="Y55" s="102" t="str">
        <f t="shared" si="23"/>
        <v/>
      </c>
      <c r="Z55" s="102" t="str">
        <f t="shared" si="17"/>
        <v/>
      </c>
      <c r="AA55" s="102" t="str">
        <f t="shared" si="18"/>
        <v/>
      </c>
      <c r="AB55" s="102" t="str">
        <f t="shared" si="19"/>
        <v/>
      </c>
      <c r="AC55" s="83"/>
      <c r="AH55" s="46" t="str">
        <f t="shared" si="24"/>
        <v/>
      </c>
      <c r="AI55" s="46" t="str">
        <f t="shared" si="25"/>
        <v/>
      </c>
      <c r="AJ55" s="206" t="str">
        <f t="shared" si="26"/>
        <v/>
      </c>
      <c r="AK55" s="44" t="str">
        <f t="shared" si="31"/>
        <v/>
      </c>
      <c r="AL55" s="44" t="str">
        <f t="shared" si="27"/>
        <v/>
      </c>
      <c r="AM55" s="44" t="str">
        <f t="shared" si="28"/>
        <v/>
      </c>
      <c r="AN55" s="44" t="str">
        <f t="shared" si="29"/>
        <v/>
      </c>
      <c r="AO55" s="44" t="str">
        <f t="shared" si="30"/>
        <v/>
      </c>
    </row>
    <row r="56" spans="1:41" ht="14.25" thickBot="1">
      <c r="A56" s="20">
        <v>47</v>
      </c>
      <c r="B56" s="22"/>
      <c r="C56" s="22"/>
      <c r="D56" s="22"/>
      <c r="E56" s="23"/>
      <c r="F56" s="47"/>
      <c r="G56" s="22"/>
      <c r="H56" s="52"/>
      <c r="I56" s="65"/>
      <c r="J56" s="56"/>
      <c r="K56" s="56"/>
      <c r="L56" s="93"/>
      <c r="M56" s="47"/>
      <c r="N56" s="77"/>
      <c r="O56" s="77"/>
      <c r="P56" s="137" t="str">
        <f t="shared" si="12"/>
        <v/>
      </c>
      <c r="Q56" s="137" t="str">
        <f t="shared" si="13"/>
        <v/>
      </c>
      <c r="R56" s="138" t="str">
        <f t="shared" si="14"/>
        <v/>
      </c>
      <c r="S56" s="102"/>
      <c r="T56" s="102"/>
      <c r="U56" s="102"/>
      <c r="V56" s="102" t="str">
        <f t="shared" si="20"/>
        <v/>
      </c>
      <c r="W56" s="102" t="str">
        <f t="shared" si="21"/>
        <v/>
      </c>
      <c r="X56" s="102" t="str">
        <f t="shared" si="22"/>
        <v/>
      </c>
      <c r="Y56" s="102" t="str">
        <f t="shared" si="23"/>
        <v/>
      </c>
      <c r="Z56" s="102" t="str">
        <f t="shared" si="17"/>
        <v/>
      </c>
      <c r="AA56" s="102" t="str">
        <f t="shared" si="18"/>
        <v/>
      </c>
      <c r="AB56" s="102" t="str">
        <f t="shared" si="19"/>
        <v/>
      </c>
      <c r="AC56" s="83"/>
      <c r="AH56" s="46" t="str">
        <f t="shared" si="24"/>
        <v/>
      </c>
      <c r="AI56" s="46" t="str">
        <f t="shared" si="25"/>
        <v/>
      </c>
      <c r="AJ56" s="206" t="str">
        <f t="shared" si="26"/>
        <v/>
      </c>
      <c r="AK56" s="44" t="str">
        <f t="shared" si="31"/>
        <v/>
      </c>
      <c r="AL56" s="44" t="str">
        <f t="shared" si="27"/>
        <v/>
      </c>
      <c r="AM56" s="44" t="str">
        <f t="shared" si="28"/>
        <v/>
      </c>
      <c r="AN56" s="44" t="str">
        <f t="shared" si="29"/>
        <v/>
      </c>
      <c r="AO56" s="44" t="str">
        <f t="shared" si="30"/>
        <v/>
      </c>
    </row>
    <row r="57" spans="1:41" ht="14.25" thickBot="1">
      <c r="A57" s="20">
        <v>48</v>
      </c>
      <c r="B57" s="22"/>
      <c r="C57" s="22"/>
      <c r="D57" s="22"/>
      <c r="E57" s="23"/>
      <c r="F57" s="47"/>
      <c r="G57" s="22"/>
      <c r="H57" s="52"/>
      <c r="I57" s="65"/>
      <c r="J57" s="56"/>
      <c r="K57" s="56"/>
      <c r="L57" s="93"/>
      <c r="M57" s="47"/>
      <c r="N57" s="77"/>
      <c r="O57" s="77"/>
      <c r="P57" s="137" t="str">
        <f t="shared" si="12"/>
        <v/>
      </c>
      <c r="Q57" s="137" t="str">
        <f t="shared" si="13"/>
        <v/>
      </c>
      <c r="R57" s="138" t="str">
        <f t="shared" si="14"/>
        <v/>
      </c>
      <c r="S57" s="102"/>
      <c r="T57" s="102"/>
      <c r="U57" s="102"/>
      <c r="V57" s="102" t="str">
        <f t="shared" si="20"/>
        <v/>
      </c>
      <c r="W57" s="102" t="str">
        <f t="shared" si="21"/>
        <v/>
      </c>
      <c r="X57" s="102" t="str">
        <f t="shared" si="22"/>
        <v/>
      </c>
      <c r="Y57" s="102" t="str">
        <f t="shared" si="23"/>
        <v/>
      </c>
      <c r="Z57" s="102" t="str">
        <f t="shared" si="17"/>
        <v/>
      </c>
      <c r="AA57" s="102" t="str">
        <f t="shared" si="18"/>
        <v/>
      </c>
      <c r="AB57" s="102" t="str">
        <f t="shared" si="19"/>
        <v/>
      </c>
      <c r="AC57" s="83"/>
      <c r="AH57" s="46" t="str">
        <f t="shared" si="24"/>
        <v/>
      </c>
      <c r="AI57" s="46" t="str">
        <f t="shared" si="25"/>
        <v/>
      </c>
      <c r="AJ57" s="206" t="str">
        <f t="shared" si="26"/>
        <v/>
      </c>
      <c r="AK57" s="44" t="str">
        <f t="shared" si="31"/>
        <v/>
      </c>
      <c r="AL57" s="44" t="str">
        <f t="shared" si="27"/>
        <v/>
      </c>
      <c r="AM57" s="44" t="str">
        <f t="shared" si="28"/>
        <v/>
      </c>
      <c r="AN57" s="44" t="str">
        <f t="shared" si="29"/>
        <v/>
      </c>
      <c r="AO57" s="44" t="str">
        <f t="shared" si="30"/>
        <v/>
      </c>
    </row>
    <row r="58" spans="1:41" ht="14.25" thickBot="1">
      <c r="A58" s="20">
        <v>49</v>
      </c>
      <c r="B58" s="22"/>
      <c r="C58" s="22"/>
      <c r="D58" s="22"/>
      <c r="E58" s="23"/>
      <c r="F58" s="47"/>
      <c r="G58" s="22"/>
      <c r="H58" s="52"/>
      <c r="I58" s="65"/>
      <c r="J58" s="56"/>
      <c r="K58" s="56"/>
      <c r="L58" s="93"/>
      <c r="M58" s="47"/>
      <c r="N58" s="77"/>
      <c r="O58" s="77"/>
      <c r="P58" s="137" t="str">
        <f t="shared" si="12"/>
        <v/>
      </c>
      <c r="Q58" s="137" t="str">
        <f t="shared" si="13"/>
        <v/>
      </c>
      <c r="R58" s="138" t="str">
        <f t="shared" si="14"/>
        <v/>
      </c>
      <c r="S58" s="102"/>
      <c r="T58" s="102"/>
      <c r="U58" s="102"/>
      <c r="V58" s="102" t="str">
        <f t="shared" si="20"/>
        <v/>
      </c>
      <c r="W58" s="102" t="str">
        <f t="shared" si="21"/>
        <v/>
      </c>
      <c r="X58" s="102" t="str">
        <f t="shared" si="22"/>
        <v/>
      </c>
      <c r="Y58" s="102" t="str">
        <f t="shared" si="23"/>
        <v/>
      </c>
      <c r="Z58" s="102" t="str">
        <f t="shared" si="17"/>
        <v/>
      </c>
      <c r="AA58" s="102" t="str">
        <f t="shared" si="18"/>
        <v/>
      </c>
      <c r="AB58" s="102" t="str">
        <f t="shared" si="19"/>
        <v/>
      </c>
      <c r="AC58" s="83"/>
      <c r="AH58" s="46" t="str">
        <f t="shared" si="24"/>
        <v/>
      </c>
      <c r="AI58" s="46" t="str">
        <f t="shared" si="25"/>
        <v/>
      </c>
      <c r="AJ58" s="206" t="str">
        <f t="shared" si="26"/>
        <v/>
      </c>
      <c r="AK58" s="44" t="str">
        <f t="shared" si="31"/>
        <v/>
      </c>
      <c r="AL58" s="44" t="str">
        <f t="shared" si="27"/>
        <v/>
      </c>
      <c r="AM58" s="44" t="str">
        <f t="shared" si="28"/>
        <v/>
      </c>
      <c r="AN58" s="44" t="str">
        <f t="shared" si="29"/>
        <v/>
      </c>
      <c r="AO58" s="44" t="str">
        <f t="shared" si="30"/>
        <v/>
      </c>
    </row>
    <row r="59" spans="1:41" ht="14.25" thickBot="1">
      <c r="A59" s="20">
        <v>50</v>
      </c>
      <c r="B59" s="22"/>
      <c r="C59" s="22"/>
      <c r="D59" s="22"/>
      <c r="E59" s="23"/>
      <c r="F59" s="47"/>
      <c r="G59" s="22"/>
      <c r="H59" s="52"/>
      <c r="I59" s="65"/>
      <c r="J59" s="56"/>
      <c r="K59" s="56"/>
      <c r="L59" s="93"/>
      <c r="M59" s="47"/>
      <c r="N59" s="77"/>
      <c r="O59" s="77"/>
      <c r="P59" s="137" t="str">
        <f t="shared" si="12"/>
        <v/>
      </c>
      <c r="Q59" s="137" t="str">
        <f t="shared" si="13"/>
        <v/>
      </c>
      <c r="R59" s="138" t="str">
        <f t="shared" si="14"/>
        <v/>
      </c>
      <c r="S59" s="102"/>
      <c r="T59" s="102"/>
      <c r="U59" s="102"/>
      <c r="V59" s="102" t="str">
        <f t="shared" si="20"/>
        <v/>
      </c>
      <c r="W59" s="102" t="str">
        <f t="shared" si="21"/>
        <v/>
      </c>
      <c r="X59" s="102" t="str">
        <f t="shared" si="22"/>
        <v/>
      </c>
      <c r="Y59" s="102" t="str">
        <f t="shared" si="23"/>
        <v/>
      </c>
      <c r="Z59" s="102" t="str">
        <f t="shared" si="17"/>
        <v/>
      </c>
      <c r="AA59" s="102" t="str">
        <f t="shared" si="18"/>
        <v/>
      </c>
      <c r="AB59" s="102" t="str">
        <f t="shared" si="19"/>
        <v/>
      </c>
      <c r="AC59" s="83"/>
      <c r="AH59" s="46" t="str">
        <f t="shared" si="24"/>
        <v/>
      </c>
      <c r="AI59" s="46" t="str">
        <f t="shared" si="25"/>
        <v/>
      </c>
      <c r="AJ59" s="206" t="str">
        <f t="shared" si="26"/>
        <v/>
      </c>
      <c r="AK59" s="44" t="str">
        <f t="shared" si="31"/>
        <v/>
      </c>
      <c r="AL59" s="44" t="str">
        <f t="shared" si="27"/>
        <v/>
      </c>
      <c r="AM59" s="44" t="str">
        <f t="shared" si="28"/>
        <v/>
      </c>
      <c r="AN59" s="44" t="str">
        <f t="shared" si="29"/>
        <v/>
      </c>
      <c r="AO59" s="44" t="str">
        <f t="shared" si="30"/>
        <v/>
      </c>
    </row>
    <row r="60" spans="1:41" ht="14.25" thickBot="1">
      <c r="A60" s="20">
        <v>51</v>
      </c>
      <c r="B60" s="22"/>
      <c r="C60" s="22"/>
      <c r="D60" s="22"/>
      <c r="E60" s="23"/>
      <c r="F60" s="47"/>
      <c r="G60" s="22"/>
      <c r="H60" s="52"/>
      <c r="I60" s="65"/>
      <c r="J60" s="56"/>
      <c r="K60" s="56"/>
      <c r="L60" s="93"/>
      <c r="M60" s="47"/>
      <c r="N60" s="77"/>
      <c r="O60" s="77"/>
      <c r="P60" s="137" t="str">
        <f t="shared" si="12"/>
        <v/>
      </c>
      <c r="Q60" s="137" t="str">
        <f t="shared" si="13"/>
        <v/>
      </c>
      <c r="R60" s="138" t="str">
        <f t="shared" si="14"/>
        <v/>
      </c>
      <c r="S60" s="102"/>
      <c r="T60" s="102"/>
      <c r="U60" s="102"/>
      <c r="V60" s="102" t="str">
        <f t="shared" si="20"/>
        <v/>
      </c>
      <c r="W60" s="102" t="str">
        <f t="shared" si="21"/>
        <v/>
      </c>
      <c r="X60" s="102" t="str">
        <f t="shared" si="22"/>
        <v/>
      </c>
      <c r="Y60" s="102" t="str">
        <f t="shared" si="23"/>
        <v/>
      </c>
      <c r="Z60" s="102" t="str">
        <f t="shared" si="17"/>
        <v/>
      </c>
      <c r="AA60" s="102" t="str">
        <f t="shared" si="18"/>
        <v/>
      </c>
      <c r="AB60" s="102" t="str">
        <f t="shared" si="19"/>
        <v/>
      </c>
      <c r="AC60" s="83"/>
      <c r="AH60" s="46" t="str">
        <f t="shared" si="24"/>
        <v/>
      </c>
      <c r="AI60" s="46" t="str">
        <f t="shared" si="25"/>
        <v/>
      </c>
      <c r="AJ60" s="206" t="str">
        <f t="shared" si="26"/>
        <v/>
      </c>
      <c r="AK60" s="44" t="str">
        <f t="shared" si="31"/>
        <v/>
      </c>
      <c r="AL60" s="44" t="str">
        <f t="shared" si="27"/>
        <v/>
      </c>
      <c r="AM60" s="44" t="str">
        <f t="shared" si="28"/>
        <v/>
      </c>
      <c r="AN60" s="44" t="str">
        <f t="shared" si="29"/>
        <v/>
      </c>
      <c r="AO60" s="44" t="str">
        <f t="shared" si="30"/>
        <v/>
      </c>
    </row>
    <row r="61" spans="1:41" ht="14.25" thickBot="1">
      <c r="A61" s="20">
        <v>52</v>
      </c>
      <c r="B61" s="22"/>
      <c r="C61" s="22"/>
      <c r="D61" s="22"/>
      <c r="E61" s="23"/>
      <c r="F61" s="47"/>
      <c r="G61" s="22"/>
      <c r="H61" s="52"/>
      <c r="I61" s="65"/>
      <c r="J61" s="56"/>
      <c r="K61" s="56"/>
      <c r="L61" s="93"/>
      <c r="M61" s="47"/>
      <c r="N61" s="77"/>
      <c r="O61" s="77"/>
      <c r="P61" s="137" t="str">
        <f t="shared" si="12"/>
        <v/>
      </c>
      <c r="Q61" s="137" t="str">
        <f t="shared" si="13"/>
        <v/>
      </c>
      <c r="R61" s="138" t="str">
        <f t="shared" si="14"/>
        <v/>
      </c>
      <c r="S61" s="102"/>
      <c r="T61" s="102"/>
      <c r="U61" s="102"/>
      <c r="V61" s="102" t="str">
        <f t="shared" si="20"/>
        <v/>
      </c>
      <c r="W61" s="102" t="str">
        <f t="shared" si="21"/>
        <v/>
      </c>
      <c r="X61" s="102" t="str">
        <f t="shared" si="22"/>
        <v/>
      </c>
      <c r="Y61" s="102" t="str">
        <f t="shared" si="23"/>
        <v/>
      </c>
      <c r="Z61" s="102" t="str">
        <f t="shared" si="17"/>
        <v/>
      </c>
      <c r="AA61" s="102" t="str">
        <f t="shared" si="18"/>
        <v/>
      </c>
      <c r="AB61" s="102" t="str">
        <f t="shared" si="19"/>
        <v/>
      </c>
      <c r="AC61" s="83"/>
      <c r="AH61" s="46" t="str">
        <f t="shared" si="24"/>
        <v/>
      </c>
      <c r="AI61" s="46" t="str">
        <f t="shared" si="25"/>
        <v/>
      </c>
      <c r="AJ61" s="206" t="str">
        <f t="shared" si="26"/>
        <v/>
      </c>
      <c r="AK61" s="44" t="str">
        <f t="shared" si="31"/>
        <v/>
      </c>
      <c r="AL61" s="44" t="str">
        <f t="shared" si="27"/>
        <v/>
      </c>
      <c r="AM61" s="44" t="str">
        <f t="shared" si="28"/>
        <v/>
      </c>
      <c r="AN61" s="44" t="str">
        <f t="shared" si="29"/>
        <v/>
      </c>
      <c r="AO61" s="44" t="str">
        <f t="shared" si="30"/>
        <v/>
      </c>
    </row>
    <row r="62" spans="1:41" ht="14.25" thickBot="1">
      <c r="A62" s="20">
        <v>53</v>
      </c>
      <c r="B62" s="22"/>
      <c r="C62" s="22"/>
      <c r="D62" s="22"/>
      <c r="E62" s="23"/>
      <c r="F62" s="47"/>
      <c r="G62" s="22"/>
      <c r="H62" s="52"/>
      <c r="I62" s="65"/>
      <c r="J62" s="56"/>
      <c r="K62" s="56"/>
      <c r="L62" s="93"/>
      <c r="M62" s="47"/>
      <c r="N62" s="77"/>
      <c r="O62" s="77"/>
      <c r="P62" s="137" t="str">
        <f t="shared" si="12"/>
        <v/>
      </c>
      <c r="Q62" s="137" t="str">
        <f t="shared" si="13"/>
        <v/>
      </c>
      <c r="R62" s="138" t="str">
        <f t="shared" si="14"/>
        <v/>
      </c>
      <c r="S62" s="102"/>
      <c r="T62" s="102"/>
      <c r="U62" s="102"/>
      <c r="V62" s="102" t="str">
        <f t="shared" si="20"/>
        <v/>
      </c>
      <c r="W62" s="102" t="str">
        <f t="shared" si="21"/>
        <v/>
      </c>
      <c r="X62" s="102" t="str">
        <f t="shared" si="22"/>
        <v/>
      </c>
      <c r="Y62" s="102" t="str">
        <f t="shared" si="23"/>
        <v/>
      </c>
      <c r="Z62" s="102" t="str">
        <f t="shared" si="17"/>
        <v/>
      </c>
      <c r="AA62" s="102" t="str">
        <f t="shared" si="18"/>
        <v/>
      </c>
      <c r="AB62" s="102" t="str">
        <f t="shared" si="19"/>
        <v/>
      </c>
      <c r="AC62" s="83"/>
      <c r="AH62" s="46" t="str">
        <f t="shared" si="24"/>
        <v/>
      </c>
      <c r="AI62" s="46" t="str">
        <f t="shared" si="25"/>
        <v/>
      </c>
      <c r="AJ62" s="206" t="str">
        <f t="shared" si="26"/>
        <v/>
      </c>
      <c r="AK62" s="44" t="str">
        <f t="shared" si="31"/>
        <v/>
      </c>
      <c r="AL62" s="44" t="str">
        <f t="shared" si="27"/>
        <v/>
      </c>
      <c r="AM62" s="44" t="str">
        <f t="shared" si="28"/>
        <v/>
      </c>
      <c r="AN62" s="44" t="str">
        <f t="shared" si="29"/>
        <v/>
      </c>
      <c r="AO62" s="44" t="str">
        <f t="shared" si="30"/>
        <v/>
      </c>
    </row>
    <row r="63" spans="1:41" ht="14.25" thickBot="1">
      <c r="A63" s="20">
        <v>54</v>
      </c>
      <c r="B63" s="22"/>
      <c r="C63" s="22"/>
      <c r="D63" s="22"/>
      <c r="E63" s="23"/>
      <c r="F63" s="47"/>
      <c r="G63" s="22"/>
      <c r="H63" s="52"/>
      <c r="I63" s="65"/>
      <c r="J63" s="56"/>
      <c r="K63" s="56"/>
      <c r="L63" s="93"/>
      <c r="M63" s="47"/>
      <c r="N63" s="77"/>
      <c r="O63" s="77"/>
      <c r="P63" s="137" t="str">
        <f t="shared" si="12"/>
        <v/>
      </c>
      <c r="Q63" s="137" t="str">
        <f t="shared" si="13"/>
        <v/>
      </c>
      <c r="R63" s="138" t="str">
        <f t="shared" si="14"/>
        <v/>
      </c>
      <c r="S63" s="102"/>
      <c r="T63" s="102"/>
      <c r="U63" s="102"/>
      <c r="V63" s="102" t="str">
        <f t="shared" si="20"/>
        <v/>
      </c>
      <c r="W63" s="102" t="str">
        <f t="shared" si="21"/>
        <v/>
      </c>
      <c r="X63" s="102" t="str">
        <f t="shared" si="22"/>
        <v/>
      </c>
      <c r="Y63" s="102" t="str">
        <f t="shared" si="23"/>
        <v/>
      </c>
      <c r="Z63" s="102" t="str">
        <f t="shared" si="17"/>
        <v/>
      </c>
      <c r="AA63" s="102" t="str">
        <f t="shared" si="18"/>
        <v/>
      </c>
      <c r="AB63" s="102" t="str">
        <f t="shared" si="19"/>
        <v/>
      </c>
      <c r="AC63" s="83"/>
      <c r="AH63" s="46" t="str">
        <f t="shared" si="24"/>
        <v/>
      </c>
      <c r="AI63" s="46" t="str">
        <f t="shared" si="25"/>
        <v/>
      </c>
      <c r="AJ63" s="206" t="str">
        <f t="shared" si="26"/>
        <v/>
      </c>
      <c r="AK63" s="44" t="str">
        <f t="shared" si="31"/>
        <v/>
      </c>
      <c r="AL63" s="44" t="str">
        <f t="shared" si="27"/>
        <v/>
      </c>
      <c r="AM63" s="44" t="str">
        <f t="shared" si="28"/>
        <v/>
      </c>
      <c r="AN63" s="44" t="str">
        <f t="shared" si="29"/>
        <v/>
      </c>
      <c r="AO63" s="44" t="str">
        <f t="shared" si="30"/>
        <v/>
      </c>
    </row>
    <row r="64" spans="1:41" ht="14.25" thickBot="1">
      <c r="A64" s="20">
        <v>55</v>
      </c>
      <c r="B64" s="22"/>
      <c r="C64" s="22"/>
      <c r="D64" s="22"/>
      <c r="E64" s="23"/>
      <c r="F64" s="47"/>
      <c r="G64" s="22"/>
      <c r="H64" s="52"/>
      <c r="I64" s="65"/>
      <c r="J64" s="56"/>
      <c r="K64" s="56"/>
      <c r="L64" s="93"/>
      <c r="M64" s="47"/>
      <c r="N64" s="77"/>
      <c r="O64" s="77"/>
      <c r="P64" s="137" t="str">
        <f t="shared" si="12"/>
        <v/>
      </c>
      <c r="Q64" s="137" t="str">
        <f t="shared" si="13"/>
        <v/>
      </c>
      <c r="R64" s="138" t="str">
        <f t="shared" si="14"/>
        <v/>
      </c>
      <c r="S64" s="102"/>
      <c r="T64" s="102"/>
      <c r="U64" s="102"/>
      <c r="V64" s="102" t="str">
        <f t="shared" si="20"/>
        <v/>
      </c>
      <c r="W64" s="102" t="str">
        <f t="shared" si="21"/>
        <v/>
      </c>
      <c r="X64" s="102" t="str">
        <f t="shared" si="22"/>
        <v/>
      </c>
      <c r="Y64" s="102" t="str">
        <f t="shared" si="23"/>
        <v/>
      </c>
      <c r="Z64" s="102" t="str">
        <f t="shared" si="17"/>
        <v/>
      </c>
      <c r="AA64" s="102" t="str">
        <f t="shared" si="18"/>
        <v/>
      </c>
      <c r="AB64" s="102" t="str">
        <f t="shared" si="19"/>
        <v/>
      </c>
      <c r="AC64" s="83"/>
      <c r="AH64" s="46" t="str">
        <f t="shared" si="24"/>
        <v/>
      </c>
      <c r="AI64" s="46" t="str">
        <f t="shared" si="25"/>
        <v/>
      </c>
      <c r="AJ64" s="206" t="str">
        <f t="shared" si="26"/>
        <v/>
      </c>
      <c r="AK64" s="44" t="str">
        <f t="shared" si="31"/>
        <v/>
      </c>
      <c r="AL64" s="44" t="str">
        <f t="shared" si="27"/>
        <v/>
      </c>
      <c r="AM64" s="44" t="str">
        <f t="shared" si="28"/>
        <v/>
      </c>
      <c r="AN64" s="44" t="str">
        <f t="shared" si="29"/>
        <v/>
      </c>
      <c r="AO64" s="44" t="str">
        <f t="shared" si="30"/>
        <v/>
      </c>
    </row>
    <row r="65" spans="1:41" ht="14.25" thickBot="1">
      <c r="A65" s="20">
        <v>56</v>
      </c>
      <c r="B65" s="22"/>
      <c r="C65" s="22"/>
      <c r="D65" s="22"/>
      <c r="E65" s="23"/>
      <c r="F65" s="47"/>
      <c r="G65" s="22"/>
      <c r="H65" s="52"/>
      <c r="I65" s="65"/>
      <c r="J65" s="56"/>
      <c r="K65" s="56"/>
      <c r="L65" s="93"/>
      <c r="M65" s="47"/>
      <c r="N65" s="77"/>
      <c r="O65" s="77"/>
      <c r="P65" s="137" t="str">
        <f t="shared" si="12"/>
        <v/>
      </c>
      <c r="Q65" s="137" t="str">
        <f t="shared" si="13"/>
        <v/>
      </c>
      <c r="R65" s="138" t="str">
        <f t="shared" si="14"/>
        <v/>
      </c>
      <c r="S65" s="102"/>
      <c r="T65" s="102"/>
      <c r="U65" s="102"/>
      <c r="V65" s="102" t="str">
        <f t="shared" si="20"/>
        <v/>
      </c>
      <c r="W65" s="102" t="str">
        <f t="shared" si="21"/>
        <v/>
      </c>
      <c r="X65" s="102" t="str">
        <f t="shared" si="22"/>
        <v/>
      </c>
      <c r="Y65" s="102" t="str">
        <f t="shared" si="23"/>
        <v/>
      </c>
      <c r="Z65" s="102" t="str">
        <f t="shared" si="17"/>
        <v/>
      </c>
      <c r="AA65" s="102" t="str">
        <f t="shared" si="18"/>
        <v/>
      </c>
      <c r="AB65" s="102" t="str">
        <f t="shared" si="19"/>
        <v/>
      </c>
      <c r="AC65" s="83"/>
      <c r="AH65" s="46" t="str">
        <f t="shared" si="24"/>
        <v/>
      </c>
      <c r="AI65" s="46" t="str">
        <f t="shared" si="25"/>
        <v/>
      </c>
      <c r="AJ65" s="206" t="str">
        <f t="shared" si="26"/>
        <v/>
      </c>
      <c r="AK65" s="44" t="str">
        <f t="shared" si="31"/>
        <v/>
      </c>
      <c r="AL65" s="44" t="str">
        <f t="shared" si="27"/>
        <v/>
      </c>
      <c r="AM65" s="44" t="str">
        <f t="shared" si="28"/>
        <v/>
      </c>
      <c r="AN65" s="44" t="str">
        <f t="shared" si="29"/>
        <v/>
      </c>
      <c r="AO65" s="44" t="str">
        <f t="shared" si="30"/>
        <v/>
      </c>
    </row>
    <row r="66" spans="1:41" ht="14.25" thickBot="1">
      <c r="A66" s="20">
        <v>57</v>
      </c>
      <c r="B66" s="22"/>
      <c r="C66" s="22"/>
      <c r="D66" s="22"/>
      <c r="E66" s="23"/>
      <c r="F66" s="47"/>
      <c r="G66" s="22"/>
      <c r="H66" s="52"/>
      <c r="I66" s="65"/>
      <c r="J66" s="56"/>
      <c r="K66" s="56"/>
      <c r="L66" s="93"/>
      <c r="M66" s="47"/>
      <c r="N66" s="77"/>
      <c r="O66" s="77"/>
      <c r="P66" s="137" t="str">
        <f t="shared" si="12"/>
        <v/>
      </c>
      <c r="Q66" s="137" t="str">
        <f t="shared" si="13"/>
        <v/>
      </c>
      <c r="R66" s="138" t="str">
        <f t="shared" si="14"/>
        <v/>
      </c>
      <c r="S66" s="102"/>
      <c r="T66" s="102"/>
      <c r="U66" s="102"/>
      <c r="V66" s="102" t="str">
        <f t="shared" si="20"/>
        <v/>
      </c>
      <c r="W66" s="102" t="str">
        <f t="shared" si="21"/>
        <v/>
      </c>
      <c r="X66" s="102" t="str">
        <f t="shared" si="22"/>
        <v/>
      </c>
      <c r="Y66" s="102" t="str">
        <f t="shared" si="23"/>
        <v/>
      </c>
      <c r="Z66" s="102" t="str">
        <f t="shared" si="17"/>
        <v/>
      </c>
      <c r="AA66" s="102" t="str">
        <f t="shared" si="18"/>
        <v/>
      </c>
      <c r="AB66" s="102" t="str">
        <f t="shared" si="19"/>
        <v/>
      </c>
      <c r="AC66" s="83"/>
      <c r="AH66" s="46" t="str">
        <f t="shared" si="24"/>
        <v/>
      </c>
      <c r="AI66" s="46" t="str">
        <f t="shared" si="25"/>
        <v/>
      </c>
      <c r="AJ66" s="206" t="str">
        <f t="shared" si="26"/>
        <v/>
      </c>
      <c r="AK66" s="44" t="str">
        <f t="shared" si="31"/>
        <v/>
      </c>
      <c r="AL66" s="44" t="str">
        <f t="shared" si="27"/>
        <v/>
      </c>
      <c r="AM66" s="44" t="str">
        <f t="shared" si="28"/>
        <v/>
      </c>
      <c r="AN66" s="44" t="str">
        <f t="shared" si="29"/>
        <v/>
      </c>
      <c r="AO66" s="44" t="str">
        <f t="shared" si="30"/>
        <v/>
      </c>
    </row>
    <row r="67" spans="1:41" ht="14.25" thickBot="1">
      <c r="A67" s="20">
        <v>58</v>
      </c>
      <c r="B67" s="22"/>
      <c r="C67" s="22"/>
      <c r="D67" s="22"/>
      <c r="E67" s="23"/>
      <c r="F67" s="47"/>
      <c r="G67" s="22"/>
      <c r="H67" s="52"/>
      <c r="I67" s="65"/>
      <c r="J67" s="56"/>
      <c r="K67" s="56"/>
      <c r="L67" s="93"/>
      <c r="M67" s="47"/>
      <c r="N67" s="77"/>
      <c r="O67" s="77"/>
      <c r="P67" s="137" t="str">
        <f t="shared" si="12"/>
        <v/>
      </c>
      <c r="Q67" s="137" t="str">
        <f t="shared" si="13"/>
        <v/>
      </c>
      <c r="R67" s="138" t="str">
        <f t="shared" si="14"/>
        <v/>
      </c>
      <c r="S67" s="102"/>
      <c r="T67" s="102"/>
      <c r="U67" s="102"/>
      <c r="V67" s="102" t="str">
        <f t="shared" si="20"/>
        <v/>
      </c>
      <c r="W67" s="102" t="str">
        <f t="shared" si="21"/>
        <v/>
      </c>
      <c r="X67" s="102" t="str">
        <f t="shared" si="22"/>
        <v/>
      </c>
      <c r="Y67" s="102" t="str">
        <f t="shared" si="23"/>
        <v/>
      </c>
      <c r="Z67" s="102" t="str">
        <f t="shared" si="17"/>
        <v/>
      </c>
      <c r="AA67" s="102" t="str">
        <f t="shared" si="18"/>
        <v/>
      </c>
      <c r="AB67" s="102" t="str">
        <f t="shared" si="19"/>
        <v/>
      </c>
      <c r="AC67" s="83"/>
      <c r="AH67" s="46" t="str">
        <f t="shared" si="24"/>
        <v/>
      </c>
      <c r="AI67" s="46" t="str">
        <f t="shared" si="25"/>
        <v/>
      </c>
      <c r="AJ67" s="206" t="str">
        <f t="shared" si="26"/>
        <v/>
      </c>
      <c r="AK67" s="44" t="str">
        <f t="shared" si="31"/>
        <v/>
      </c>
      <c r="AL67" s="44" t="str">
        <f t="shared" si="27"/>
        <v/>
      </c>
      <c r="AM67" s="44" t="str">
        <f t="shared" si="28"/>
        <v/>
      </c>
      <c r="AN67" s="44" t="str">
        <f t="shared" si="29"/>
        <v/>
      </c>
      <c r="AO67" s="44" t="str">
        <f t="shared" si="30"/>
        <v/>
      </c>
    </row>
    <row r="68" spans="1:41" ht="14.25" thickBot="1">
      <c r="A68" s="20">
        <v>59</v>
      </c>
      <c r="B68" s="22"/>
      <c r="C68" s="22"/>
      <c r="D68" s="22"/>
      <c r="E68" s="23"/>
      <c r="F68" s="47"/>
      <c r="G68" s="22"/>
      <c r="H68" s="52"/>
      <c r="I68" s="65"/>
      <c r="J68" s="56"/>
      <c r="K68" s="56"/>
      <c r="L68" s="93"/>
      <c r="M68" s="47"/>
      <c r="N68" s="77"/>
      <c r="O68" s="77"/>
      <c r="P68" s="137" t="str">
        <f t="shared" si="12"/>
        <v/>
      </c>
      <c r="Q68" s="137" t="str">
        <f t="shared" si="13"/>
        <v/>
      </c>
      <c r="R68" s="138" t="str">
        <f t="shared" si="14"/>
        <v/>
      </c>
      <c r="S68" s="102"/>
      <c r="T68" s="102"/>
      <c r="U68" s="102"/>
      <c r="V68" s="102" t="str">
        <f t="shared" si="20"/>
        <v/>
      </c>
      <c r="W68" s="102" t="str">
        <f t="shared" si="21"/>
        <v/>
      </c>
      <c r="X68" s="102" t="str">
        <f t="shared" si="22"/>
        <v/>
      </c>
      <c r="Y68" s="102" t="str">
        <f t="shared" si="23"/>
        <v/>
      </c>
      <c r="Z68" s="102" t="str">
        <f t="shared" si="17"/>
        <v/>
      </c>
      <c r="AA68" s="102" t="str">
        <f t="shared" si="18"/>
        <v/>
      </c>
      <c r="AB68" s="102" t="str">
        <f t="shared" si="19"/>
        <v/>
      </c>
      <c r="AC68" s="83"/>
      <c r="AH68" s="46" t="str">
        <f t="shared" si="24"/>
        <v/>
      </c>
      <c r="AI68" s="46" t="str">
        <f t="shared" si="25"/>
        <v/>
      </c>
      <c r="AJ68" s="206" t="str">
        <f t="shared" si="26"/>
        <v/>
      </c>
      <c r="AK68" s="44" t="str">
        <f t="shared" si="31"/>
        <v/>
      </c>
      <c r="AL68" s="44" t="str">
        <f t="shared" si="27"/>
        <v/>
      </c>
      <c r="AM68" s="44" t="str">
        <f t="shared" si="28"/>
        <v/>
      </c>
      <c r="AN68" s="44" t="str">
        <f t="shared" si="29"/>
        <v/>
      </c>
      <c r="AO68" s="44" t="str">
        <f t="shared" si="30"/>
        <v/>
      </c>
    </row>
    <row r="69" spans="1:41" ht="14.25" thickBot="1">
      <c r="A69" s="20">
        <v>60</v>
      </c>
      <c r="B69" s="22"/>
      <c r="C69" s="22"/>
      <c r="D69" s="22"/>
      <c r="E69" s="23"/>
      <c r="F69" s="47"/>
      <c r="G69" s="22"/>
      <c r="H69" s="52"/>
      <c r="I69" s="65"/>
      <c r="J69" s="56"/>
      <c r="K69" s="56"/>
      <c r="L69" s="93"/>
      <c r="M69" s="47"/>
      <c r="N69" s="77"/>
      <c r="O69" s="77"/>
      <c r="P69" s="137" t="str">
        <f t="shared" si="12"/>
        <v/>
      </c>
      <c r="Q69" s="137" t="str">
        <f t="shared" si="13"/>
        <v/>
      </c>
      <c r="R69" s="138" t="str">
        <f t="shared" si="14"/>
        <v/>
      </c>
      <c r="S69" s="102"/>
      <c r="T69" s="102"/>
      <c r="U69" s="102"/>
      <c r="V69" s="102" t="str">
        <f t="shared" si="20"/>
        <v/>
      </c>
      <c r="W69" s="102" t="str">
        <f t="shared" si="21"/>
        <v/>
      </c>
      <c r="X69" s="102" t="str">
        <f t="shared" si="22"/>
        <v/>
      </c>
      <c r="Y69" s="102" t="str">
        <f t="shared" si="23"/>
        <v/>
      </c>
      <c r="Z69" s="102" t="str">
        <f t="shared" si="17"/>
        <v/>
      </c>
      <c r="AA69" s="102" t="str">
        <f t="shared" si="18"/>
        <v/>
      </c>
      <c r="AB69" s="102" t="str">
        <f t="shared" si="19"/>
        <v/>
      </c>
      <c r="AC69" s="83"/>
      <c r="AH69" s="46" t="str">
        <f t="shared" si="24"/>
        <v/>
      </c>
      <c r="AI69" s="46" t="str">
        <f t="shared" si="25"/>
        <v/>
      </c>
      <c r="AJ69" s="206" t="str">
        <f t="shared" si="26"/>
        <v/>
      </c>
      <c r="AK69" s="44" t="str">
        <f t="shared" si="31"/>
        <v/>
      </c>
      <c r="AL69" s="44" t="str">
        <f t="shared" si="27"/>
        <v/>
      </c>
      <c r="AM69" s="44" t="str">
        <f t="shared" si="28"/>
        <v/>
      </c>
      <c r="AN69" s="44" t="str">
        <f t="shared" si="29"/>
        <v/>
      </c>
      <c r="AO69" s="44" t="str">
        <f t="shared" si="30"/>
        <v/>
      </c>
    </row>
    <row r="70" spans="1:41" ht="14.25" thickBot="1">
      <c r="A70" s="20">
        <v>61</v>
      </c>
      <c r="B70" s="22"/>
      <c r="C70" s="22"/>
      <c r="D70" s="22"/>
      <c r="E70" s="23"/>
      <c r="F70" s="47"/>
      <c r="G70" s="22"/>
      <c r="H70" s="52"/>
      <c r="I70" s="65"/>
      <c r="J70" s="56"/>
      <c r="K70" s="56"/>
      <c r="L70" s="93"/>
      <c r="M70" s="47"/>
      <c r="N70" s="77"/>
      <c r="O70" s="77"/>
      <c r="P70" s="137" t="str">
        <f t="shared" si="12"/>
        <v/>
      </c>
      <c r="Q70" s="137" t="str">
        <f t="shared" si="13"/>
        <v/>
      </c>
      <c r="R70" s="138" t="str">
        <f t="shared" si="14"/>
        <v/>
      </c>
      <c r="S70" s="102"/>
      <c r="T70" s="102"/>
      <c r="U70" s="102"/>
      <c r="V70" s="102" t="str">
        <f t="shared" si="20"/>
        <v/>
      </c>
      <c r="W70" s="102" t="str">
        <f t="shared" si="21"/>
        <v/>
      </c>
      <c r="X70" s="102" t="str">
        <f t="shared" si="22"/>
        <v/>
      </c>
      <c r="Y70" s="102" t="str">
        <f t="shared" si="23"/>
        <v/>
      </c>
      <c r="Z70" s="102" t="str">
        <f t="shared" si="17"/>
        <v/>
      </c>
      <c r="AA70" s="102" t="str">
        <f t="shared" si="18"/>
        <v/>
      </c>
      <c r="AB70" s="102" t="str">
        <f t="shared" si="19"/>
        <v/>
      </c>
      <c r="AC70" s="83"/>
      <c r="AH70" s="46" t="str">
        <f t="shared" si="24"/>
        <v/>
      </c>
      <c r="AI70" s="46" t="str">
        <f t="shared" si="25"/>
        <v/>
      </c>
      <c r="AJ70" s="206" t="str">
        <f t="shared" si="26"/>
        <v/>
      </c>
      <c r="AK70" s="44" t="str">
        <f t="shared" si="31"/>
        <v/>
      </c>
      <c r="AL70" s="44" t="str">
        <f t="shared" si="27"/>
        <v/>
      </c>
      <c r="AM70" s="44" t="str">
        <f t="shared" si="28"/>
        <v/>
      </c>
      <c r="AN70" s="44" t="str">
        <f t="shared" si="29"/>
        <v/>
      </c>
      <c r="AO70" s="44" t="str">
        <f t="shared" si="30"/>
        <v/>
      </c>
    </row>
    <row r="71" spans="1:41" ht="14.25" thickBot="1">
      <c r="A71" s="20">
        <v>62</v>
      </c>
      <c r="B71" s="22"/>
      <c r="C71" s="22"/>
      <c r="D71" s="22"/>
      <c r="E71" s="23"/>
      <c r="F71" s="47"/>
      <c r="G71" s="22"/>
      <c r="H71" s="52"/>
      <c r="I71" s="65"/>
      <c r="J71" s="56"/>
      <c r="K71" s="56"/>
      <c r="L71" s="93"/>
      <c r="M71" s="47"/>
      <c r="N71" s="77"/>
      <c r="O71" s="77"/>
      <c r="P71" s="137" t="str">
        <f t="shared" si="12"/>
        <v/>
      </c>
      <c r="Q71" s="137" t="str">
        <f t="shared" si="13"/>
        <v/>
      </c>
      <c r="R71" s="138" t="str">
        <f t="shared" si="14"/>
        <v/>
      </c>
      <c r="S71" s="102"/>
      <c r="T71" s="102"/>
      <c r="U71" s="102"/>
      <c r="V71" s="102" t="str">
        <f t="shared" si="20"/>
        <v/>
      </c>
      <c r="W71" s="102" t="str">
        <f t="shared" si="21"/>
        <v/>
      </c>
      <c r="X71" s="102" t="str">
        <f t="shared" si="22"/>
        <v/>
      </c>
      <c r="Y71" s="102" t="str">
        <f t="shared" si="23"/>
        <v/>
      </c>
      <c r="Z71" s="102" t="str">
        <f t="shared" si="17"/>
        <v/>
      </c>
      <c r="AA71" s="102" t="str">
        <f t="shared" si="18"/>
        <v/>
      </c>
      <c r="AB71" s="102" t="str">
        <f t="shared" si="19"/>
        <v/>
      </c>
      <c r="AC71" s="83"/>
      <c r="AH71" s="46" t="str">
        <f t="shared" si="24"/>
        <v/>
      </c>
      <c r="AI71" s="46" t="str">
        <f t="shared" si="25"/>
        <v/>
      </c>
      <c r="AJ71" s="206" t="str">
        <f t="shared" si="26"/>
        <v/>
      </c>
      <c r="AK71" s="44" t="str">
        <f t="shared" si="31"/>
        <v/>
      </c>
      <c r="AL71" s="44" t="str">
        <f t="shared" si="27"/>
        <v/>
      </c>
      <c r="AM71" s="44" t="str">
        <f t="shared" si="28"/>
        <v/>
      </c>
      <c r="AN71" s="44" t="str">
        <f t="shared" si="29"/>
        <v/>
      </c>
      <c r="AO71" s="44" t="str">
        <f t="shared" si="30"/>
        <v/>
      </c>
    </row>
    <row r="72" spans="1:41" ht="14.25" thickBot="1">
      <c r="A72" s="20">
        <v>63</v>
      </c>
      <c r="B72" s="22"/>
      <c r="C72" s="22"/>
      <c r="D72" s="22"/>
      <c r="E72" s="23"/>
      <c r="F72" s="47"/>
      <c r="G72" s="22"/>
      <c r="H72" s="52"/>
      <c r="I72" s="65"/>
      <c r="J72" s="56"/>
      <c r="K72" s="56"/>
      <c r="L72" s="93"/>
      <c r="M72" s="47"/>
      <c r="N72" s="77"/>
      <c r="O72" s="77"/>
      <c r="P72" s="137" t="str">
        <f t="shared" si="12"/>
        <v/>
      </c>
      <c r="Q72" s="137" t="str">
        <f t="shared" si="13"/>
        <v/>
      </c>
      <c r="R72" s="138" t="str">
        <f t="shared" si="14"/>
        <v/>
      </c>
      <c r="S72" s="102"/>
      <c r="T72" s="102"/>
      <c r="U72" s="102"/>
      <c r="V72" s="102" t="str">
        <f t="shared" si="20"/>
        <v/>
      </c>
      <c r="W72" s="102" t="str">
        <f t="shared" si="21"/>
        <v/>
      </c>
      <c r="X72" s="102" t="str">
        <f t="shared" si="22"/>
        <v/>
      </c>
      <c r="Y72" s="102" t="str">
        <f t="shared" si="23"/>
        <v/>
      </c>
      <c r="Z72" s="102" t="str">
        <f t="shared" si="17"/>
        <v/>
      </c>
      <c r="AA72" s="102" t="str">
        <f t="shared" si="18"/>
        <v/>
      </c>
      <c r="AB72" s="102" t="str">
        <f t="shared" si="19"/>
        <v/>
      </c>
      <c r="AC72" s="83"/>
      <c r="AH72" s="46" t="str">
        <f t="shared" si="24"/>
        <v/>
      </c>
      <c r="AI72" s="46" t="str">
        <f t="shared" si="25"/>
        <v/>
      </c>
      <c r="AJ72" s="206" t="str">
        <f t="shared" si="26"/>
        <v/>
      </c>
      <c r="AK72" s="44" t="str">
        <f t="shared" si="31"/>
        <v/>
      </c>
      <c r="AL72" s="44" t="str">
        <f t="shared" si="27"/>
        <v/>
      </c>
      <c r="AM72" s="44" t="str">
        <f t="shared" si="28"/>
        <v/>
      </c>
      <c r="AN72" s="44" t="str">
        <f t="shared" si="29"/>
        <v/>
      </c>
      <c r="AO72" s="44" t="str">
        <f t="shared" si="30"/>
        <v/>
      </c>
    </row>
    <row r="73" spans="1:41" ht="14.25" thickBot="1">
      <c r="A73" s="20">
        <v>64</v>
      </c>
      <c r="B73" s="22"/>
      <c r="C73" s="22"/>
      <c r="D73" s="22"/>
      <c r="E73" s="23"/>
      <c r="F73" s="47"/>
      <c r="G73" s="22"/>
      <c r="H73" s="52"/>
      <c r="I73" s="65"/>
      <c r="J73" s="56"/>
      <c r="K73" s="56"/>
      <c r="L73" s="93"/>
      <c r="M73" s="47"/>
      <c r="N73" s="77"/>
      <c r="O73" s="77"/>
      <c r="P73" s="137" t="str">
        <f t="shared" si="12"/>
        <v/>
      </c>
      <c r="Q73" s="137" t="str">
        <f t="shared" si="13"/>
        <v/>
      </c>
      <c r="R73" s="138" t="str">
        <f t="shared" si="14"/>
        <v/>
      </c>
      <c r="S73" s="102"/>
      <c r="T73" s="102"/>
      <c r="U73" s="102"/>
      <c r="V73" s="102" t="str">
        <f t="shared" si="20"/>
        <v/>
      </c>
      <c r="W73" s="102" t="str">
        <f t="shared" si="21"/>
        <v/>
      </c>
      <c r="X73" s="102" t="str">
        <f t="shared" si="22"/>
        <v/>
      </c>
      <c r="Y73" s="102" t="str">
        <f t="shared" si="23"/>
        <v/>
      </c>
      <c r="Z73" s="102" t="str">
        <f t="shared" si="17"/>
        <v/>
      </c>
      <c r="AA73" s="102" t="str">
        <f t="shared" si="18"/>
        <v/>
      </c>
      <c r="AB73" s="102" t="str">
        <f t="shared" si="19"/>
        <v/>
      </c>
      <c r="AC73" s="83"/>
      <c r="AH73" s="46" t="str">
        <f t="shared" si="24"/>
        <v/>
      </c>
      <c r="AI73" s="46" t="str">
        <f t="shared" si="25"/>
        <v/>
      </c>
      <c r="AJ73" s="206" t="str">
        <f t="shared" si="26"/>
        <v/>
      </c>
      <c r="AK73" s="44" t="str">
        <f t="shared" si="31"/>
        <v/>
      </c>
      <c r="AL73" s="44" t="str">
        <f t="shared" si="27"/>
        <v/>
      </c>
      <c r="AM73" s="44" t="str">
        <f t="shared" si="28"/>
        <v/>
      </c>
      <c r="AN73" s="44" t="str">
        <f t="shared" si="29"/>
        <v/>
      </c>
      <c r="AO73" s="44" t="str">
        <f t="shared" si="30"/>
        <v/>
      </c>
    </row>
    <row r="74" spans="1:41" ht="14.25" thickBot="1">
      <c r="A74" s="20">
        <v>65</v>
      </c>
      <c r="B74" s="22"/>
      <c r="C74" s="22"/>
      <c r="D74" s="22"/>
      <c r="E74" s="23"/>
      <c r="F74" s="47"/>
      <c r="G74" s="22"/>
      <c r="H74" s="52"/>
      <c r="I74" s="65"/>
      <c r="J74" s="56"/>
      <c r="K74" s="56"/>
      <c r="L74" s="93"/>
      <c r="M74" s="47"/>
      <c r="N74" s="77"/>
      <c r="O74" s="77"/>
      <c r="P74" s="137" t="str">
        <f t="shared" si="12"/>
        <v/>
      </c>
      <c r="Q74" s="137" t="str">
        <f t="shared" si="13"/>
        <v/>
      </c>
      <c r="R74" s="138" t="str">
        <f t="shared" si="14"/>
        <v/>
      </c>
      <c r="S74" s="102"/>
      <c r="T74" s="102"/>
      <c r="U74" s="102"/>
      <c r="V74" s="102" t="str">
        <f t="shared" ref="V74:V99" si="32">IF(D74="男",1,IF(D74="女",2,""))</f>
        <v/>
      </c>
      <c r="W74" s="102" t="str">
        <f t="shared" ref="W74:W100" si="33">IF(M74="","",IF(M74="事前","11",IF(M74="当日",12,"")))</f>
        <v/>
      </c>
      <c r="X74" s="102" t="str">
        <f t="shared" ref="X74:X99" si="34">IF(N74="","",IF(N74="事前",22,IF(N74="当日",23,"")))</f>
        <v/>
      </c>
      <c r="Y74" s="102" t="str">
        <f t="shared" ref="Y74:Y99" si="35">IF(O74="","",IF(O74="事前",33,IF(O74="当日",34,"""")))</f>
        <v/>
      </c>
      <c r="Z74" s="102" t="str">
        <f t="shared" si="17"/>
        <v/>
      </c>
      <c r="AA74" s="102" t="str">
        <f t="shared" si="18"/>
        <v/>
      </c>
      <c r="AB74" s="102" t="str">
        <f t="shared" si="19"/>
        <v/>
      </c>
      <c r="AC74" s="83"/>
      <c r="AH74" s="46" t="str">
        <f t="shared" ref="AH74:AH99" si="36">IF(M74="事前",600,IF(M74="当日",700,""))</f>
        <v/>
      </c>
      <c r="AI74" s="46" t="str">
        <f t="shared" ref="AI74:AI99" si="37">IF(N74="事前",600,IF(N74="当日",700,""))</f>
        <v/>
      </c>
      <c r="AJ74" s="206" t="str">
        <f t="shared" ref="AJ74:AJ99" si="38">IF(O74="事前",600,IF(O74="当日",700,""))</f>
        <v/>
      </c>
      <c r="AK74" s="44" t="str">
        <f t="shared" si="31"/>
        <v/>
      </c>
      <c r="AL74" s="44" t="str">
        <f t="shared" ref="AL74:AL99" si="39">IF(J74="","",2000)</f>
        <v/>
      </c>
      <c r="AM74" s="44" t="str">
        <f t="shared" ref="AM74:AM99" si="40">IF(J74="","",AH74)</f>
        <v/>
      </c>
      <c r="AN74" s="44" t="str">
        <f t="shared" ref="AN74:AN99" si="41">IF(L74="",AI74,0)</f>
        <v/>
      </c>
      <c r="AO74" s="44" t="str">
        <f t="shared" ref="AO74:AO99" si="42">IF(L74="",AJ74,0)</f>
        <v/>
      </c>
    </row>
    <row r="75" spans="1:41" ht="14.25" thickBot="1">
      <c r="A75" s="20">
        <v>66</v>
      </c>
      <c r="B75" s="22"/>
      <c r="C75" s="22"/>
      <c r="D75" s="22"/>
      <c r="E75" s="23"/>
      <c r="F75" s="47"/>
      <c r="G75" s="22"/>
      <c r="H75" s="52"/>
      <c r="I75" s="65"/>
      <c r="J75" s="56"/>
      <c r="K75" s="56"/>
      <c r="L75" s="93"/>
      <c r="M75" s="47"/>
      <c r="N75" s="77"/>
      <c r="O75" s="77"/>
      <c r="P75" s="137" t="str">
        <f t="shared" ref="P75:P99" si="43">IF(L75="◯","",IF(M75="事前",600,IF(M75="当日",700,"")))</f>
        <v/>
      </c>
      <c r="Q75" s="137" t="str">
        <f t="shared" ref="Q75:Q99" si="44">IF(L75="◯","",IF(N75="事前",600,IF(N75="当日",700,"")))</f>
        <v/>
      </c>
      <c r="R75" s="138" t="str">
        <f t="shared" ref="R75:R99" si="45">IF(L75="◯","",IF(O75="事前",600,IF(O75="当日",700,"")))</f>
        <v/>
      </c>
      <c r="S75" s="102"/>
      <c r="T75" s="102"/>
      <c r="U75" s="102"/>
      <c r="V75" s="102" t="str">
        <f t="shared" si="32"/>
        <v/>
      </c>
      <c r="W75" s="102" t="str">
        <f t="shared" si="33"/>
        <v/>
      </c>
      <c r="X75" s="102" t="str">
        <f t="shared" si="34"/>
        <v/>
      </c>
      <c r="Y75" s="102" t="str">
        <f t="shared" si="35"/>
        <v/>
      </c>
      <c r="Z75" s="102" t="str">
        <f t="shared" si="17"/>
        <v/>
      </c>
      <c r="AA75" s="102" t="str">
        <f t="shared" si="18"/>
        <v/>
      </c>
      <c r="AB75" s="102" t="str">
        <f t="shared" si="19"/>
        <v/>
      </c>
      <c r="AC75" s="83"/>
      <c r="AH75" s="46" t="str">
        <f t="shared" si="36"/>
        <v/>
      </c>
      <c r="AI75" s="46" t="str">
        <f t="shared" si="37"/>
        <v/>
      </c>
      <c r="AJ75" s="206" t="str">
        <f t="shared" si="38"/>
        <v/>
      </c>
      <c r="AK75" s="44" t="str">
        <f t="shared" ref="AK75:AK99" si="46">IF(L75="",AH75,"無料")</f>
        <v/>
      </c>
      <c r="AL75" s="44" t="str">
        <f t="shared" si="39"/>
        <v/>
      </c>
      <c r="AM75" s="44" t="str">
        <f t="shared" si="40"/>
        <v/>
      </c>
      <c r="AN75" s="44" t="str">
        <f t="shared" si="41"/>
        <v/>
      </c>
      <c r="AO75" s="44" t="str">
        <f t="shared" si="42"/>
        <v/>
      </c>
    </row>
    <row r="76" spans="1:41" ht="14.25" thickBot="1">
      <c r="A76" s="20">
        <v>67</v>
      </c>
      <c r="B76" s="22"/>
      <c r="C76" s="22"/>
      <c r="D76" s="22"/>
      <c r="E76" s="23"/>
      <c r="F76" s="47"/>
      <c r="G76" s="22"/>
      <c r="H76" s="52"/>
      <c r="I76" s="65"/>
      <c r="J76" s="56"/>
      <c r="K76" s="56"/>
      <c r="L76" s="93"/>
      <c r="M76" s="47"/>
      <c r="N76" s="77"/>
      <c r="O76" s="77"/>
      <c r="P76" s="137" t="str">
        <f t="shared" si="43"/>
        <v/>
      </c>
      <c r="Q76" s="137" t="str">
        <f t="shared" si="44"/>
        <v/>
      </c>
      <c r="R76" s="138" t="str">
        <f t="shared" si="45"/>
        <v/>
      </c>
      <c r="S76" s="102"/>
      <c r="T76" s="102"/>
      <c r="U76" s="102"/>
      <c r="V76" s="102" t="str">
        <f t="shared" si="32"/>
        <v/>
      </c>
      <c r="W76" s="102" t="str">
        <f t="shared" si="33"/>
        <v/>
      </c>
      <c r="X76" s="102" t="str">
        <f t="shared" si="34"/>
        <v/>
      </c>
      <c r="Y76" s="102" t="str">
        <f t="shared" si="35"/>
        <v/>
      </c>
      <c r="Z76" s="102" t="str">
        <f t="shared" ref="Z76:Z99" si="47">CONCATENATE(V76,W76)</f>
        <v/>
      </c>
      <c r="AA76" s="102" t="str">
        <f t="shared" ref="AA76:AA99" si="48">CONCATENATE(V76,X76)</f>
        <v/>
      </c>
      <c r="AB76" s="102" t="str">
        <f t="shared" ref="AB76:AB99" si="49">CONCATENATE(V76,Y76)</f>
        <v/>
      </c>
      <c r="AC76" s="83"/>
      <c r="AH76" s="46" t="str">
        <f t="shared" si="36"/>
        <v/>
      </c>
      <c r="AI76" s="46" t="str">
        <f t="shared" si="37"/>
        <v/>
      </c>
      <c r="AJ76" s="206" t="str">
        <f t="shared" si="38"/>
        <v/>
      </c>
      <c r="AK76" s="44" t="str">
        <f t="shared" si="46"/>
        <v/>
      </c>
      <c r="AL76" s="44" t="str">
        <f t="shared" si="39"/>
        <v/>
      </c>
      <c r="AM76" s="44" t="str">
        <f t="shared" si="40"/>
        <v/>
      </c>
      <c r="AN76" s="44" t="str">
        <f t="shared" si="41"/>
        <v/>
      </c>
      <c r="AO76" s="44" t="str">
        <f t="shared" si="42"/>
        <v/>
      </c>
    </row>
    <row r="77" spans="1:41" ht="14.25" thickBot="1">
      <c r="A77" s="20">
        <v>68</v>
      </c>
      <c r="B77" s="22"/>
      <c r="C77" s="22"/>
      <c r="D77" s="22"/>
      <c r="E77" s="23"/>
      <c r="F77" s="47"/>
      <c r="G77" s="22"/>
      <c r="H77" s="52"/>
      <c r="I77" s="65"/>
      <c r="J77" s="56"/>
      <c r="K77" s="56"/>
      <c r="L77" s="93"/>
      <c r="M77" s="47"/>
      <c r="N77" s="77"/>
      <c r="O77" s="77"/>
      <c r="P77" s="137" t="str">
        <f t="shared" si="43"/>
        <v/>
      </c>
      <c r="Q77" s="137" t="str">
        <f t="shared" si="44"/>
        <v/>
      </c>
      <c r="R77" s="138" t="str">
        <f t="shared" si="45"/>
        <v/>
      </c>
      <c r="S77" s="102"/>
      <c r="T77" s="102"/>
      <c r="U77" s="102"/>
      <c r="V77" s="102" t="str">
        <f t="shared" si="32"/>
        <v/>
      </c>
      <c r="W77" s="102" t="str">
        <f t="shared" si="33"/>
        <v/>
      </c>
      <c r="X77" s="102" t="str">
        <f t="shared" si="34"/>
        <v/>
      </c>
      <c r="Y77" s="102" t="str">
        <f t="shared" si="35"/>
        <v/>
      </c>
      <c r="Z77" s="102" t="str">
        <f t="shared" si="47"/>
        <v/>
      </c>
      <c r="AA77" s="102" t="str">
        <f t="shared" si="48"/>
        <v/>
      </c>
      <c r="AB77" s="102" t="str">
        <f t="shared" si="49"/>
        <v/>
      </c>
      <c r="AC77" s="83"/>
      <c r="AH77" s="46" t="str">
        <f t="shared" si="36"/>
        <v/>
      </c>
      <c r="AI77" s="46" t="str">
        <f t="shared" si="37"/>
        <v/>
      </c>
      <c r="AJ77" s="206" t="str">
        <f t="shared" si="38"/>
        <v/>
      </c>
      <c r="AK77" s="44" t="str">
        <f t="shared" si="46"/>
        <v/>
      </c>
      <c r="AL77" s="44" t="str">
        <f t="shared" si="39"/>
        <v/>
      </c>
      <c r="AM77" s="44" t="str">
        <f t="shared" si="40"/>
        <v/>
      </c>
      <c r="AN77" s="44" t="str">
        <f t="shared" si="41"/>
        <v/>
      </c>
      <c r="AO77" s="44" t="str">
        <f t="shared" si="42"/>
        <v/>
      </c>
    </row>
    <row r="78" spans="1:41" ht="14.25" thickBot="1">
      <c r="A78" s="20">
        <v>69</v>
      </c>
      <c r="B78" s="22"/>
      <c r="C78" s="22"/>
      <c r="D78" s="22"/>
      <c r="E78" s="23"/>
      <c r="F78" s="47"/>
      <c r="G78" s="22"/>
      <c r="H78" s="52"/>
      <c r="I78" s="65"/>
      <c r="J78" s="56"/>
      <c r="K78" s="56"/>
      <c r="L78" s="93"/>
      <c r="M78" s="47"/>
      <c r="N78" s="77"/>
      <c r="O78" s="77"/>
      <c r="P78" s="137" t="str">
        <f t="shared" si="43"/>
        <v/>
      </c>
      <c r="Q78" s="137" t="str">
        <f t="shared" si="44"/>
        <v/>
      </c>
      <c r="R78" s="138" t="str">
        <f t="shared" si="45"/>
        <v/>
      </c>
      <c r="S78" s="102"/>
      <c r="T78" s="102"/>
      <c r="U78" s="102"/>
      <c r="V78" s="102" t="str">
        <f t="shared" si="32"/>
        <v/>
      </c>
      <c r="W78" s="102" t="str">
        <f t="shared" si="33"/>
        <v/>
      </c>
      <c r="X78" s="102" t="str">
        <f t="shared" si="34"/>
        <v/>
      </c>
      <c r="Y78" s="102" t="str">
        <f t="shared" si="35"/>
        <v/>
      </c>
      <c r="Z78" s="102" t="str">
        <f t="shared" si="47"/>
        <v/>
      </c>
      <c r="AA78" s="102" t="str">
        <f t="shared" si="48"/>
        <v/>
      </c>
      <c r="AB78" s="102" t="str">
        <f t="shared" si="49"/>
        <v/>
      </c>
      <c r="AC78" s="83"/>
      <c r="AH78" s="46" t="str">
        <f t="shared" si="36"/>
        <v/>
      </c>
      <c r="AI78" s="46" t="str">
        <f t="shared" si="37"/>
        <v/>
      </c>
      <c r="AJ78" s="206" t="str">
        <f t="shared" si="38"/>
        <v/>
      </c>
      <c r="AK78" s="44" t="str">
        <f t="shared" si="46"/>
        <v/>
      </c>
      <c r="AL78" s="44" t="str">
        <f t="shared" si="39"/>
        <v/>
      </c>
      <c r="AM78" s="44" t="str">
        <f t="shared" si="40"/>
        <v/>
      </c>
      <c r="AN78" s="44" t="str">
        <f t="shared" si="41"/>
        <v/>
      </c>
      <c r="AO78" s="44" t="str">
        <f t="shared" si="42"/>
        <v/>
      </c>
    </row>
    <row r="79" spans="1:41" ht="14.25" thickBot="1">
      <c r="A79" s="20">
        <v>70</v>
      </c>
      <c r="B79" s="22"/>
      <c r="C79" s="22"/>
      <c r="D79" s="22"/>
      <c r="E79" s="23"/>
      <c r="F79" s="47"/>
      <c r="G79" s="22"/>
      <c r="H79" s="52"/>
      <c r="I79" s="65"/>
      <c r="J79" s="56"/>
      <c r="K79" s="56"/>
      <c r="L79" s="93"/>
      <c r="M79" s="47"/>
      <c r="N79" s="77"/>
      <c r="O79" s="77"/>
      <c r="P79" s="137" t="str">
        <f t="shared" si="43"/>
        <v/>
      </c>
      <c r="Q79" s="137" t="str">
        <f t="shared" si="44"/>
        <v/>
      </c>
      <c r="R79" s="138" t="str">
        <f t="shared" si="45"/>
        <v/>
      </c>
      <c r="S79" s="102"/>
      <c r="T79" s="102"/>
      <c r="U79" s="102"/>
      <c r="V79" s="102" t="str">
        <f t="shared" si="32"/>
        <v/>
      </c>
      <c r="W79" s="102" t="str">
        <f t="shared" si="33"/>
        <v/>
      </c>
      <c r="X79" s="102" t="str">
        <f t="shared" si="34"/>
        <v/>
      </c>
      <c r="Y79" s="102" t="str">
        <f t="shared" si="35"/>
        <v/>
      </c>
      <c r="Z79" s="102" t="str">
        <f t="shared" si="47"/>
        <v/>
      </c>
      <c r="AA79" s="102" t="str">
        <f t="shared" si="48"/>
        <v/>
      </c>
      <c r="AB79" s="102" t="str">
        <f t="shared" si="49"/>
        <v/>
      </c>
      <c r="AC79" s="83"/>
      <c r="AH79" s="46" t="str">
        <f t="shared" si="36"/>
        <v/>
      </c>
      <c r="AI79" s="46" t="str">
        <f t="shared" si="37"/>
        <v/>
      </c>
      <c r="AJ79" s="206" t="str">
        <f t="shared" si="38"/>
        <v/>
      </c>
      <c r="AK79" s="44" t="str">
        <f t="shared" si="46"/>
        <v/>
      </c>
      <c r="AL79" s="44" t="str">
        <f t="shared" si="39"/>
        <v/>
      </c>
      <c r="AM79" s="44" t="str">
        <f t="shared" si="40"/>
        <v/>
      </c>
      <c r="AN79" s="44" t="str">
        <f t="shared" si="41"/>
        <v/>
      </c>
      <c r="AO79" s="44" t="str">
        <f t="shared" si="42"/>
        <v/>
      </c>
    </row>
    <row r="80" spans="1:41" ht="14.25" thickBot="1">
      <c r="A80" s="20">
        <v>71</v>
      </c>
      <c r="B80" s="22"/>
      <c r="C80" s="22"/>
      <c r="D80" s="22"/>
      <c r="E80" s="23"/>
      <c r="F80" s="47"/>
      <c r="G80" s="22"/>
      <c r="H80" s="52"/>
      <c r="I80" s="65"/>
      <c r="J80" s="56"/>
      <c r="K80" s="56"/>
      <c r="L80" s="93"/>
      <c r="M80" s="47"/>
      <c r="N80" s="77"/>
      <c r="O80" s="77"/>
      <c r="P80" s="137" t="str">
        <f t="shared" si="43"/>
        <v/>
      </c>
      <c r="Q80" s="137" t="str">
        <f t="shared" si="44"/>
        <v/>
      </c>
      <c r="R80" s="138" t="str">
        <f t="shared" si="45"/>
        <v/>
      </c>
      <c r="S80" s="102"/>
      <c r="T80" s="102"/>
      <c r="U80" s="102"/>
      <c r="V80" s="102" t="str">
        <f t="shared" si="32"/>
        <v/>
      </c>
      <c r="W80" s="102" t="str">
        <f t="shared" si="33"/>
        <v/>
      </c>
      <c r="X80" s="102" t="str">
        <f t="shared" si="34"/>
        <v/>
      </c>
      <c r="Y80" s="102" t="str">
        <f t="shared" si="35"/>
        <v/>
      </c>
      <c r="Z80" s="102" t="str">
        <f t="shared" si="47"/>
        <v/>
      </c>
      <c r="AA80" s="102" t="str">
        <f t="shared" si="48"/>
        <v/>
      </c>
      <c r="AB80" s="102" t="str">
        <f t="shared" si="49"/>
        <v/>
      </c>
      <c r="AC80" s="83"/>
      <c r="AH80" s="46" t="str">
        <f t="shared" si="36"/>
        <v/>
      </c>
      <c r="AI80" s="46" t="str">
        <f t="shared" si="37"/>
        <v/>
      </c>
      <c r="AJ80" s="206" t="str">
        <f t="shared" si="38"/>
        <v/>
      </c>
      <c r="AK80" s="44" t="str">
        <f t="shared" si="46"/>
        <v/>
      </c>
      <c r="AL80" s="44" t="str">
        <f t="shared" si="39"/>
        <v/>
      </c>
      <c r="AM80" s="44" t="str">
        <f t="shared" si="40"/>
        <v/>
      </c>
      <c r="AN80" s="44" t="str">
        <f t="shared" si="41"/>
        <v/>
      </c>
      <c r="AO80" s="44" t="str">
        <f t="shared" si="42"/>
        <v/>
      </c>
    </row>
    <row r="81" spans="1:41" ht="14.25" thickBot="1">
      <c r="A81" s="20">
        <v>72</v>
      </c>
      <c r="B81" s="22"/>
      <c r="C81" s="22"/>
      <c r="D81" s="22"/>
      <c r="E81" s="23"/>
      <c r="F81" s="47"/>
      <c r="G81" s="22"/>
      <c r="H81" s="52"/>
      <c r="I81" s="65"/>
      <c r="J81" s="56"/>
      <c r="K81" s="56"/>
      <c r="L81" s="93"/>
      <c r="M81" s="47"/>
      <c r="N81" s="77"/>
      <c r="O81" s="77"/>
      <c r="P81" s="137" t="str">
        <f t="shared" si="43"/>
        <v/>
      </c>
      <c r="Q81" s="137" t="str">
        <f t="shared" si="44"/>
        <v/>
      </c>
      <c r="R81" s="138" t="str">
        <f t="shared" si="45"/>
        <v/>
      </c>
      <c r="S81" s="102"/>
      <c r="T81" s="102"/>
      <c r="U81" s="102"/>
      <c r="V81" s="102" t="str">
        <f t="shared" si="32"/>
        <v/>
      </c>
      <c r="W81" s="102" t="str">
        <f t="shared" si="33"/>
        <v/>
      </c>
      <c r="X81" s="102" t="str">
        <f t="shared" si="34"/>
        <v/>
      </c>
      <c r="Y81" s="102" t="str">
        <f t="shared" si="35"/>
        <v/>
      </c>
      <c r="Z81" s="102" t="str">
        <f t="shared" si="47"/>
        <v/>
      </c>
      <c r="AA81" s="102" t="str">
        <f t="shared" si="48"/>
        <v/>
      </c>
      <c r="AB81" s="102" t="str">
        <f t="shared" si="49"/>
        <v/>
      </c>
      <c r="AC81" s="83"/>
      <c r="AH81" s="46" t="str">
        <f t="shared" si="36"/>
        <v/>
      </c>
      <c r="AI81" s="46" t="str">
        <f t="shared" si="37"/>
        <v/>
      </c>
      <c r="AJ81" s="206" t="str">
        <f t="shared" si="38"/>
        <v/>
      </c>
      <c r="AK81" s="44" t="str">
        <f t="shared" si="46"/>
        <v/>
      </c>
      <c r="AL81" s="44" t="str">
        <f t="shared" si="39"/>
        <v/>
      </c>
      <c r="AM81" s="44" t="str">
        <f t="shared" si="40"/>
        <v/>
      </c>
      <c r="AN81" s="44" t="str">
        <f t="shared" si="41"/>
        <v/>
      </c>
      <c r="AO81" s="44" t="str">
        <f t="shared" si="42"/>
        <v/>
      </c>
    </row>
    <row r="82" spans="1:41" ht="14.25" thickBot="1">
      <c r="A82" s="20">
        <v>73</v>
      </c>
      <c r="B82" s="22"/>
      <c r="C82" s="22"/>
      <c r="D82" s="22"/>
      <c r="E82" s="23"/>
      <c r="F82" s="47"/>
      <c r="G82" s="22"/>
      <c r="H82" s="52"/>
      <c r="I82" s="65"/>
      <c r="J82" s="56"/>
      <c r="K82" s="56"/>
      <c r="L82" s="93"/>
      <c r="M82" s="47"/>
      <c r="N82" s="77"/>
      <c r="O82" s="77"/>
      <c r="P82" s="137" t="str">
        <f t="shared" si="43"/>
        <v/>
      </c>
      <c r="Q82" s="137" t="str">
        <f t="shared" si="44"/>
        <v/>
      </c>
      <c r="R82" s="138" t="str">
        <f t="shared" si="45"/>
        <v/>
      </c>
      <c r="S82" s="102"/>
      <c r="T82" s="102"/>
      <c r="U82" s="102"/>
      <c r="V82" s="102" t="str">
        <f t="shared" si="32"/>
        <v/>
      </c>
      <c r="W82" s="102" t="str">
        <f t="shared" si="33"/>
        <v/>
      </c>
      <c r="X82" s="102" t="str">
        <f t="shared" si="34"/>
        <v/>
      </c>
      <c r="Y82" s="102" t="str">
        <f t="shared" si="35"/>
        <v/>
      </c>
      <c r="Z82" s="102" t="str">
        <f t="shared" si="47"/>
        <v/>
      </c>
      <c r="AA82" s="102" t="str">
        <f t="shared" si="48"/>
        <v/>
      </c>
      <c r="AB82" s="102" t="str">
        <f t="shared" si="49"/>
        <v/>
      </c>
      <c r="AC82" s="83"/>
      <c r="AH82" s="46" t="str">
        <f t="shared" si="36"/>
        <v/>
      </c>
      <c r="AI82" s="46" t="str">
        <f t="shared" si="37"/>
        <v/>
      </c>
      <c r="AJ82" s="206" t="str">
        <f t="shared" si="38"/>
        <v/>
      </c>
      <c r="AK82" s="44" t="str">
        <f t="shared" si="46"/>
        <v/>
      </c>
      <c r="AL82" s="44" t="str">
        <f t="shared" si="39"/>
        <v/>
      </c>
      <c r="AM82" s="44" t="str">
        <f t="shared" si="40"/>
        <v/>
      </c>
      <c r="AN82" s="44" t="str">
        <f t="shared" si="41"/>
        <v/>
      </c>
      <c r="AO82" s="44" t="str">
        <f t="shared" si="42"/>
        <v/>
      </c>
    </row>
    <row r="83" spans="1:41" ht="14.25" thickBot="1">
      <c r="A83" s="20">
        <v>74</v>
      </c>
      <c r="B83" s="22"/>
      <c r="C83" s="22"/>
      <c r="D83" s="22"/>
      <c r="E83" s="23"/>
      <c r="F83" s="47"/>
      <c r="G83" s="22"/>
      <c r="H83" s="52"/>
      <c r="I83" s="65"/>
      <c r="J83" s="56"/>
      <c r="K83" s="56"/>
      <c r="L83" s="93"/>
      <c r="M83" s="47"/>
      <c r="N83" s="77"/>
      <c r="O83" s="77"/>
      <c r="P83" s="137" t="str">
        <f t="shared" si="43"/>
        <v/>
      </c>
      <c r="Q83" s="137" t="str">
        <f t="shared" si="44"/>
        <v/>
      </c>
      <c r="R83" s="138" t="str">
        <f t="shared" si="45"/>
        <v/>
      </c>
      <c r="S83" s="102"/>
      <c r="T83" s="102"/>
      <c r="U83" s="102"/>
      <c r="V83" s="102" t="str">
        <f t="shared" si="32"/>
        <v/>
      </c>
      <c r="W83" s="102" t="str">
        <f t="shared" si="33"/>
        <v/>
      </c>
      <c r="X83" s="102" t="str">
        <f t="shared" si="34"/>
        <v/>
      </c>
      <c r="Y83" s="102" t="str">
        <f t="shared" si="35"/>
        <v/>
      </c>
      <c r="Z83" s="102" t="str">
        <f t="shared" si="47"/>
        <v/>
      </c>
      <c r="AA83" s="102" t="str">
        <f t="shared" si="48"/>
        <v/>
      </c>
      <c r="AB83" s="102" t="str">
        <f t="shared" si="49"/>
        <v/>
      </c>
      <c r="AC83" s="83"/>
      <c r="AH83" s="46" t="str">
        <f t="shared" si="36"/>
        <v/>
      </c>
      <c r="AI83" s="46" t="str">
        <f t="shared" si="37"/>
        <v/>
      </c>
      <c r="AJ83" s="206" t="str">
        <f t="shared" si="38"/>
        <v/>
      </c>
      <c r="AK83" s="44" t="str">
        <f t="shared" si="46"/>
        <v/>
      </c>
      <c r="AL83" s="44" t="str">
        <f t="shared" si="39"/>
        <v/>
      </c>
      <c r="AM83" s="44" t="str">
        <f t="shared" si="40"/>
        <v/>
      </c>
      <c r="AN83" s="44" t="str">
        <f t="shared" si="41"/>
        <v/>
      </c>
      <c r="AO83" s="44" t="str">
        <f t="shared" si="42"/>
        <v/>
      </c>
    </row>
    <row r="84" spans="1:41" ht="14.25" thickBot="1">
      <c r="A84" s="20">
        <v>75</v>
      </c>
      <c r="B84" s="22"/>
      <c r="C84" s="22"/>
      <c r="D84" s="22"/>
      <c r="E84" s="23"/>
      <c r="F84" s="47"/>
      <c r="G84" s="22"/>
      <c r="H84" s="52"/>
      <c r="I84" s="65"/>
      <c r="J84" s="56"/>
      <c r="K84" s="56"/>
      <c r="L84" s="93"/>
      <c r="M84" s="47"/>
      <c r="N84" s="77"/>
      <c r="O84" s="77"/>
      <c r="P84" s="137" t="str">
        <f t="shared" si="43"/>
        <v/>
      </c>
      <c r="Q84" s="137" t="str">
        <f t="shared" si="44"/>
        <v/>
      </c>
      <c r="R84" s="138" t="str">
        <f t="shared" si="45"/>
        <v/>
      </c>
      <c r="S84" s="102"/>
      <c r="T84" s="102"/>
      <c r="U84" s="102"/>
      <c r="V84" s="102" t="str">
        <f t="shared" si="32"/>
        <v/>
      </c>
      <c r="W84" s="102" t="str">
        <f t="shared" si="33"/>
        <v/>
      </c>
      <c r="X84" s="102" t="str">
        <f t="shared" si="34"/>
        <v/>
      </c>
      <c r="Y84" s="102" t="str">
        <f t="shared" si="35"/>
        <v/>
      </c>
      <c r="Z84" s="102" t="str">
        <f t="shared" si="47"/>
        <v/>
      </c>
      <c r="AA84" s="102" t="str">
        <f t="shared" si="48"/>
        <v/>
      </c>
      <c r="AB84" s="102" t="str">
        <f t="shared" si="49"/>
        <v/>
      </c>
      <c r="AC84" s="83"/>
      <c r="AH84" s="46" t="str">
        <f t="shared" si="36"/>
        <v/>
      </c>
      <c r="AI84" s="46" t="str">
        <f t="shared" si="37"/>
        <v/>
      </c>
      <c r="AJ84" s="206" t="str">
        <f t="shared" si="38"/>
        <v/>
      </c>
      <c r="AK84" s="44" t="str">
        <f t="shared" si="46"/>
        <v/>
      </c>
      <c r="AL84" s="44" t="str">
        <f t="shared" si="39"/>
        <v/>
      </c>
      <c r="AM84" s="44" t="str">
        <f t="shared" si="40"/>
        <v/>
      </c>
      <c r="AN84" s="44" t="str">
        <f t="shared" si="41"/>
        <v/>
      </c>
      <c r="AO84" s="44" t="str">
        <f t="shared" si="42"/>
        <v/>
      </c>
    </row>
    <row r="85" spans="1:41" ht="14.25" thickBot="1">
      <c r="A85" s="20">
        <v>76</v>
      </c>
      <c r="B85" s="22"/>
      <c r="C85" s="22"/>
      <c r="D85" s="22"/>
      <c r="E85" s="23"/>
      <c r="F85" s="47"/>
      <c r="G85" s="22"/>
      <c r="H85" s="52"/>
      <c r="I85" s="65"/>
      <c r="J85" s="56"/>
      <c r="K85" s="56"/>
      <c r="L85" s="93"/>
      <c r="M85" s="47"/>
      <c r="N85" s="77"/>
      <c r="O85" s="77"/>
      <c r="P85" s="137" t="str">
        <f t="shared" si="43"/>
        <v/>
      </c>
      <c r="Q85" s="137" t="str">
        <f t="shared" si="44"/>
        <v/>
      </c>
      <c r="R85" s="138" t="str">
        <f t="shared" si="45"/>
        <v/>
      </c>
      <c r="S85" s="102"/>
      <c r="T85" s="102"/>
      <c r="U85" s="102"/>
      <c r="V85" s="102" t="str">
        <f t="shared" si="32"/>
        <v/>
      </c>
      <c r="W85" s="102" t="str">
        <f t="shared" si="33"/>
        <v/>
      </c>
      <c r="X85" s="102" t="str">
        <f t="shared" si="34"/>
        <v/>
      </c>
      <c r="Y85" s="102" t="str">
        <f t="shared" si="35"/>
        <v/>
      </c>
      <c r="Z85" s="102" t="str">
        <f t="shared" si="47"/>
        <v/>
      </c>
      <c r="AA85" s="102" t="str">
        <f t="shared" si="48"/>
        <v/>
      </c>
      <c r="AB85" s="102" t="str">
        <f t="shared" si="49"/>
        <v/>
      </c>
      <c r="AC85" s="83"/>
      <c r="AH85" s="46" t="str">
        <f t="shared" si="36"/>
        <v/>
      </c>
      <c r="AI85" s="46" t="str">
        <f t="shared" si="37"/>
        <v/>
      </c>
      <c r="AJ85" s="206" t="str">
        <f t="shared" si="38"/>
        <v/>
      </c>
      <c r="AK85" s="44" t="str">
        <f t="shared" si="46"/>
        <v/>
      </c>
      <c r="AL85" s="44" t="str">
        <f t="shared" si="39"/>
        <v/>
      </c>
      <c r="AM85" s="44" t="str">
        <f t="shared" si="40"/>
        <v/>
      </c>
      <c r="AN85" s="44" t="str">
        <f t="shared" si="41"/>
        <v/>
      </c>
      <c r="AO85" s="44" t="str">
        <f t="shared" si="42"/>
        <v/>
      </c>
    </row>
    <row r="86" spans="1:41" ht="14.25" thickBot="1">
      <c r="A86" s="20">
        <v>77</v>
      </c>
      <c r="B86" s="22"/>
      <c r="C86" s="22"/>
      <c r="D86" s="22"/>
      <c r="E86" s="23"/>
      <c r="F86" s="47"/>
      <c r="G86" s="22"/>
      <c r="H86" s="52"/>
      <c r="I86" s="65"/>
      <c r="J86" s="56"/>
      <c r="K86" s="56"/>
      <c r="L86" s="93"/>
      <c r="M86" s="47"/>
      <c r="N86" s="77"/>
      <c r="O86" s="77"/>
      <c r="P86" s="137" t="str">
        <f t="shared" si="43"/>
        <v/>
      </c>
      <c r="Q86" s="137" t="str">
        <f t="shared" si="44"/>
        <v/>
      </c>
      <c r="R86" s="138" t="str">
        <f t="shared" si="45"/>
        <v/>
      </c>
      <c r="S86" s="102"/>
      <c r="T86" s="102"/>
      <c r="U86" s="102"/>
      <c r="V86" s="102" t="str">
        <f t="shared" si="32"/>
        <v/>
      </c>
      <c r="W86" s="102" t="str">
        <f t="shared" si="33"/>
        <v/>
      </c>
      <c r="X86" s="102" t="str">
        <f t="shared" si="34"/>
        <v/>
      </c>
      <c r="Y86" s="102" t="str">
        <f t="shared" si="35"/>
        <v/>
      </c>
      <c r="Z86" s="102" t="str">
        <f t="shared" si="47"/>
        <v/>
      </c>
      <c r="AA86" s="102" t="str">
        <f t="shared" si="48"/>
        <v/>
      </c>
      <c r="AB86" s="102" t="str">
        <f t="shared" si="49"/>
        <v/>
      </c>
      <c r="AC86" s="83"/>
      <c r="AH86" s="46" t="str">
        <f t="shared" si="36"/>
        <v/>
      </c>
      <c r="AI86" s="46" t="str">
        <f t="shared" si="37"/>
        <v/>
      </c>
      <c r="AJ86" s="206" t="str">
        <f t="shared" si="38"/>
        <v/>
      </c>
      <c r="AK86" s="44" t="str">
        <f t="shared" si="46"/>
        <v/>
      </c>
      <c r="AL86" s="44" t="str">
        <f t="shared" si="39"/>
        <v/>
      </c>
      <c r="AM86" s="44" t="str">
        <f t="shared" si="40"/>
        <v/>
      </c>
      <c r="AN86" s="44" t="str">
        <f t="shared" si="41"/>
        <v/>
      </c>
      <c r="AO86" s="44" t="str">
        <f t="shared" si="42"/>
        <v/>
      </c>
    </row>
    <row r="87" spans="1:41" ht="14.25" thickBot="1">
      <c r="A87" s="20">
        <v>78</v>
      </c>
      <c r="B87" s="22"/>
      <c r="C87" s="22"/>
      <c r="D87" s="22"/>
      <c r="E87" s="23"/>
      <c r="F87" s="47"/>
      <c r="G87" s="22"/>
      <c r="H87" s="52"/>
      <c r="I87" s="65"/>
      <c r="J87" s="56"/>
      <c r="K87" s="56"/>
      <c r="L87" s="93"/>
      <c r="M87" s="47"/>
      <c r="N87" s="77"/>
      <c r="O87" s="77"/>
      <c r="P87" s="137" t="str">
        <f t="shared" si="43"/>
        <v/>
      </c>
      <c r="Q87" s="137" t="str">
        <f t="shared" si="44"/>
        <v/>
      </c>
      <c r="R87" s="138" t="str">
        <f t="shared" si="45"/>
        <v/>
      </c>
      <c r="S87" s="102"/>
      <c r="T87" s="102"/>
      <c r="U87" s="102"/>
      <c r="V87" s="102" t="str">
        <f t="shared" si="32"/>
        <v/>
      </c>
      <c r="W87" s="102" t="str">
        <f t="shared" si="33"/>
        <v/>
      </c>
      <c r="X87" s="102" t="str">
        <f t="shared" si="34"/>
        <v/>
      </c>
      <c r="Y87" s="102" t="str">
        <f t="shared" si="35"/>
        <v/>
      </c>
      <c r="Z87" s="102" t="str">
        <f t="shared" si="47"/>
        <v/>
      </c>
      <c r="AA87" s="102" t="str">
        <f t="shared" si="48"/>
        <v/>
      </c>
      <c r="AB87" s="102" t="str">
        <f t="shared" si="49"/>
        <v/>
      </c>
      <c r="AC87" s="83"/>
      <c r="AH87" s="46" t="str">
        <f t="shared" si="36"/>
        <v/>
      </c>
      <c r="AI87" s="46" t="str">
        <f t="shared" si="37"/>
        <v/>
      </c>
      <c r="AJ87" s="206" t="str">
        <f t="shared" si="38"/>
        <v/>
      </c>
      <c r="AK87" s="44" t="str">
        <f t="shared" si="46"/>
        <v/>
      </c>
      <c r="AL87" s="44" t="str">
        <f t="shared" si="39"/>
        <v/>
      </c>
      <c r="AM87" s="44" t="str">
        <f t="shared" si="40"/>
        <v/>
      </c>
      <c r="AN87" s="44" t="str">
        <f t="shared" si="41"/>
        <v/>
      </c>
      <c r="AO87" s="44" t="str">
        <f t="shared" si="42"/>
        <v/>
      </c>
    </row>
    <row r="88" spans="1:41" ht="14.25" thickBot="1">
      <c r="A88" s="20">
        <v>79</v>
      </c>
      <c r="B88" s="22"/>
      <c r="C88" s="22"/>
      <c r="D88" s="22"/>
      <c r="E88" s="23"/>
      <c r="F88" s="47"/>
      <c r="G88" s="22"/>
      <c r="H88" s="52"/>
      <c r="I88" s="65"/>
      <c r="J88" s="56"/>
      <c r="K88" s="56"/>
      <c r="L88" s="93"/>
      <c r="M88" s="47"/>
      <c r="N88" s="77"/>
      <c r="O88" s="77"/>
      <c r="P88" s="137" t="str">
        <f t="shared" si="43"/>
        <v/>
      </c>
      <c r="Q88" s="137" t="str">
        <f t="shared" si="44"/>
        <v/>
      </c>
      <c r="R88" s="138" t="str">
        <f t="shared" si="45"/>
        <v/>
      </c>
      <c r="S88" s="102"/>
      <c r="T88" s="102"/>
      <c r="U88" s="102"/>
      <c r="V88" s="102" t="str">
        <f t="shared" si="32"/>
        <v/>
      </c>
      <c r="W88" s="102" t="str">
        <f t="shared" si="33"/>
        <v/>
      </c>
      <c r="X88" s="102" t="str">
        <f t="shared" si="34"/>
        <v/>
      </c>
      <c r="Y88" s="102" t="str">
        <f t="shared" si="35"/>
        <v/>
      </c>
      <c r="Z88" s="102" t="str">
        <f t="shared" si="47"/>
        <v/>
      </c>
      <c r="AA88" s="102" t="str">
        <f t="shared" si="48"/>
        <v/>
      </c>
      <c r="AB88" s="102" t="str">
        <f t="shared" si="49"/>
        <v/>
      </c>
      <c r="AC88" s="83"/>
      <c r="AH88" s="46" t="str">
        <f t="shared" si="36"/>
        <v/>
      </c>
      <c r="AI88" s="46" t="str">
        <f t="shared" si="37"/>
        <v/>
      </c>
      <c r="AJ88" s="206" t="str">
        <f t="shared" si="38"/>
        <v/>
      </c>
      <c r="AK88" s="44" t="str">
        <f t="shared" si="46"/>
        <v/>
      </c>
      <c r="AL88" s="44" t="str">
        <f t="shared" si="39"/>
        <v/>
      </c>
      <c r="AM88" s="44" t="str">
        <f t="shared" si="40"/>
        <v/>
      </c>
      <c r="AN88" s="44" t="str">
        <f t="shared" si="41"/>
        <v/>
      </c>
      <c r="AO88" s="44" t="str">
        <f t="shared" si="42"/>
        <v/>
      </c>
    </row>
    <row r="89" spans="1:41" ht="14.25" thickBot="1">
      <c r="A89" s="20">
        <v>80</v>
      </c>
      <c r="B89" s="22"/>
      <c r="C89" s="22"/>
      <c r="D89" s="22"/>
      <c r="E89" s="23"/>
      <c r="F89" s="47"/>
      <c r="G89" s="22"/>
      <c r="H89" s="52"/>
      <c r="I89" s="65"/>
      <c r="J89" s="56"/>
      <c r="K89" s="56"/>
      <c r="L89" s="93"/>
      <c r="M89" s="47"/>
      <c r="N89" s="77"/>
      <c r="O89" s="77"/>
      <c r="P89" s="137" t="str">
        <f t="shared" si="43"/>
        <v/>
      </c>
      <c r="Q89" s="137" t="str">
        <f t="shared" si="44"/>
        <v/>
      </c>
      <c r="R89" s="138" t="str">
        <f t="shared" si="45"/>
        <v/>
      </c>
      <c r="S89" s="102"/>
      <c r="T89" s="102"/>
      <c r="U89" s="102"/>
      <c r="V89" s="102" t="str">
        <f t="shared" si="32"/>
        <v/>
      </c>
      <c r="W89" s="102" t="str">
        <f t="shared" si="33"/>
        <v/>
      </c>
      <c r="X89" s="102" t="str">
        <f t="shared" si="34"/>
        <v/>
      </c>
      <c r="Y89" s="102" t="str">
        <f t="shared" si="35"/>
        <v/>
      </c>
      <c r="Z89" s="102" t="str">
        <f t="shared" si="47"/>
        <v/>
      </c>
      <c r="AA89" s="102" t="str">
        <f t="shared" si="48"/>
        <v/>
      </c>
      <c r="AB89" s="102" t="str">
        <f t="shared" si="49"/>
        <v/>
      </c>
      <c r="AC89" s="83"/>
      <c r="AH89" s="46" t="str">
        <f t="shared" si="36"/>
        <v/>
      </c>
      <c r="AI89" s="46" t="str">
        <f t="shared" si="37"/>
        <v/>
      </c>
      <c r="AJ89" s="206" t="str">
        <f t="shared" si="38"/>
        <v/>
      </c>
      <c r="AK89" s="44" t="str">
        <f t="shared" si="46"/>
        <v/>
      </c>
      <c r="AL89" s="44" t="str">
        <f t="shared" si="39"/>
        <v/>
      </c>
      <c r="AM89" s="44" t="str">
        <f t="shared" si="40"/>
        <v/>
      </c>
      <c r="AN89" s="44" t="str">
        <f t="shared" si="41"/>
        <v/>
      </c>
      <c r="AO89" s="44" t="str">
        <f t="shared" si="42"/>
        <v/>
      </c>
    </row>
    <row r="90" spans="1:41" ht="14.25" thickBot="1">
      <c r="A90" s="20">
        <v>81</v>
      </c>
      <c r="B90" s="22"/>
      <c r="C90" s="22"/>
      <c r="D90" s="22"/>
      <c r="E90" s="23"/>
      <c r="F90" s="47"/>
      <c r="G90" s="22"/>
      <c r="H90" s="52"/>
      <c r="I90" s="65"/>
      <c r="J90" s="56"/>
      <c r="K90" s="56"/>
      <c r="L90" s="93"/>
      <c r="M90" s="47"/>
      <c r="N90" s="77"/>
      <c r="O90" s="77"/>
      <c r="P90" s="137" t="str">
        <f t="shared" si="43"/>
        <v/>
      </c>
      <c r="Q90" s="137" t="str">
        <f t="shared" si="44"/>
        <v/>
      </c>
      <c r="R90" s="138" t="str">
        <f t="shared" si="45"/>
        <v/>
      </c>
      <c r="S90" s="102"/>
      <c r="T90" s="102"/>
      <c r="U90" s="102"/>
      <c r="V90" s="102" t="str">
        <f t="shared" si="32"/>
        <v/>
      </c>
      <c r="W90" s="102" t="str">
        <f t="shared" si="33"/>
        <v/>
      </c>
      <c r="X90" s="102" t="str">
        <f t="shared" si="34"/>
        <v/>
      </c>
      <c r="Y90" s="102" t="str">
        <f t="shared" si="35"/>
        <v/>
      </c>
      <c r="Z90" s="102" t="str">
        <f t="shared" si="47"/>
        <v/>
      </c>
      <c r="AA90" s="102" t="str">
        <f t="shared" si="48"/>
        <v/>
      </c>
      <c r="AB90" s="102" t="str">
        <f t="shared" si="49"/>
        <v/>
      </c>
      <c r="AC90" s="83"/>
      <c r="AH90" s="46" t="str">
        <f t="shared" si="36"/>
        <v/>
      </c>
      <c r="AI90" s="46" t="str">
        <f t="shared" si="37"/>
        <v/>
      </c>
      <c r="AJ90" s="206" t="str">
        <f t="shared" si="38"/>
        <v/>
      </c>
      <c r="AK90" s="44" t="str">
        <f t="shared" si="46"/>
        <v/>
      </c>
      <c r="AL90" s="44" t="str">
        <f t="shared" si="39"/>
        <v/>
      </c>
      <c r="AM90" s="44" t="str">
        <f t="shared" si="40"/>
        <v/>
      </c>
      <c r="AN90" s="44" t="str">
        <f t="shared" si="41"/>
        <v/>
      </c>
      <c r="AO90" s="44" t="str">
        <f t="shared" si="42"/>
        <v/>
      </c>
    </row>
    <row r="91" spans="1:41" ht="14.25" thickBot="1">
      <c r="A91" s="20">
        <v>82</v>
      </c>
      <c r="B91" s="22"/>
      <c r="C91" s="22"/>
      <c r="D91" s="22"/>
      <c r="E91" s="23"/>
      <c r="F91" s="47"/>
      <c r="G91" s="22"/>
      <c r="H91" s="52"/>
      <c r="I91" s="65"/>
      <c r="J91" s="56"/>
      <c r="K91" s="56"/>
      <c r="L91" s="93"/>
      <c r="M91" s="47"/>
      <c r="N91" s="77"/>
      <c r="O91" s="77"/>
      <c r="P91" s="137" t="str">
        <f t="shared" si="43"/>
        <v/>
      </c>
      <c r="Q91" s="137" t="str">
        <f t="shared" si="44"/>
        <v/>
      </c>
      <c r="R91" s="138" t="str">
        <f t="shared" si="45"/>
        <v/>
      </c>
      <c r="S91" s="102"/>
      <c r="T91" s="102"/>
      <c r="U91" s="102"/>
      <c r="V91" s="102" t="str">
        <f t="shared" si="32"/>
        <v/>
      </c>
      <c r="W91" s="102" t="str">
        <f t="shared" si="33"/>
        <v/>
      </c>
      <c r="X91" s="102" t="str">
        <f t="shared" si="34"/>
        <v/>
      </c>
      <c r="Y91" s="102" t="str">
        <f t="shared" si="35"/>
        <v/>
      </c>
      <c r="Z91" s="102" t="str">
        <f t="shared" si="47"/>
        <v/>
      </c>
      <c r="AA91" s="102" t="str">
        <f t="shared" si="48"/>
        <v/>
      </c>
      <c r="AB91" s="102" t="str">
        <f t="shared" si="49"/>
        <v/>
      </c>
      <c r="AC91" s="83"/>
      <c r="AH91" s="46" t="str">
        <f t="shared" si="36"/>
        <v/>
      </c>
      <c r="AI91" s="46" t="str">
        <f t="shared" si="37"/>
        <v/>
      </c>
      <c r="AJ91" s="206" t="str">
        <f t="shared" si="38"/>
        <v/>
      </c>
      <c r="AK91" s="44" t="str">
        <f t="shared" si="46"/>
        <v/>
      </c>
      <c r="AL91" s="44" t="str">
        <f t="shared" si="39"/>
        <v/>
      </c>
      <c r="AM91" s="44" t="str">
        <f t="shared" si="40"/>
        <v/>
      </c>
      <c r="AN91" s="44" t="str">
        <f t="shared" si="41"/>
        <v/>
      </c>
      <c r="AO91" s="44" t="str">
        <f t="shared" si="42"/>
        <v/>
      </c>
    </row>
    <row r="92" spans="1:41" ht="14.25" thickBot="1">
      <c r="A92" s="20">
        <v>83</v>
      </c>
      <c r="B92" s="22"/>
      <c r="C92" s="22"/>
      <c r="D92" s="22"/>
      <c r="E92" s="23"/>
      <c r="F92" s="47"/>
      <c r="G92" s="22"/>
      <c r="H92" s="52"/>
      <c r="I92" s="65"/>
      <c r="J92" s="56"/>
      <c r="K92" s="56"/>
      <c r="L92" s="93"/>
      <c r="M92" s="47"/>
      <c r="N92" s="77"/>
      <c r="O92" s="77"/>
      <c r="P92" s="137" t="str">
        <f t="shared" si="43"/>
        <v/>
      </c>
      <c r="Q92" s="137" t="str">
        <f t="shared" si="44"/>
        <v/>
      </c>
      <c r="R92" s="138" t="str">
        <f t="shared" si="45"/>
        <v/>
      </c>
      <c r="S92" s="102"/>
      <c r="T92" s="102"/>
      <c r="U92" s="102"/>
      <c r="V92" s="102" t="str">
        <f t="shared" si="32"/>
        <v/>
      </c>
      <c r="W92" s="102" t="str">
        <f t="shared" si="33"/>
        <v/>
      </c>
      <c r="X92" s="102" t="str">
        <f t="shared" si="34"/>
        <v/>
      </c>
      <c r="Y92" s="102" t="str">
        <f t="shared" si="35"/>
        <v/>
      </c>
      <c r="Z92" s="102" t="str">
        <f t="shared" si="47"/>
        <v/>
      </c>
      <c r="AA92" s="102" t="str">
        <f t="shared" si="48"/>
        <v/>
      </c>
      <c r="AB92" s="102" t="str">
        <f t="shared" si="49"/>
        <v/>
      </c>
      <c r="AC92" s="83"/>
      <c r="AH92" s="46" t="str">
        <f t="shared" si="36"/>
        <v/>
      </c>
      <c r="AI92" s="46" t="str">
        <f t="shared" si="37"/>
        <v/>
      </c>
      <c r="AJ92" s="206" t="str">
        <f t="shared" si="38"/>
        <v/>
      </c>
      <c r="AK92" s="44" t="str">
        <f t="shared" si="46"/>
        <v/>
      </c>
      <c r="AL92" s="44" t="str">
        <f t="shared" si="39"/>
        <v/>
      </c>
      <c r="AM92" s="44" t="str">
        <f t="shared" si="40"/>
        <v/>
      </c>
      <c r="AN92" s="44" t="str">
        <f t="shared" si="41"/>
        <v/>
      </c>
      <c r="AO92" s="44" t="str">
        <f t="shared" si="42"/>
        <v/>
      </c>
    </row>
    <row r="93" spans="1:41" ht="14.25" thickBot="1">
      <c r="A93" s="20">
        <v>84</v>
      </c>
      <c r="B93" s="22"/>
      <c r="C93" s="22"/>
      <c r="D93" s="22"/>
      <c r="E93" s="23"/>
      <c r="F93" s="47"/>
      <c r="G93" s="22"/>
      <c r="H93" s="52"/>
      <c r="I93" s="65"/>
      <c r="J93" s="56"/>
      <c r="K93" s="56"/>
      <c r="L93" s="93"/>
      <c r="M93" s="47"/>
      <c r="N93" s="77"/>
      <c r="O93" s="77"/>
      <c r="P93" s="137" t="str">
        <f t="shared" si="43"/>
        <v/>
      </c>
      <c r="Q93" s="137" t="str">
        <f t="shared" si="44"/>
        <v/>
      </c>
      <c r="R93" s="138" t="str">
        <f t="shared" si="45"/>
        <v/>
      </c>
      <c r="S93" s="102"/>
      <c r="T93" s="102"/>
      <c r="U93" s="102"/>
      <c r="V93" s="102" t="str">
        <f t="shared" si="32"/>
        <v/>
      </c>
      <c r="W93" s="102" t="str">
        <f t="shared" si="33"/>
        <v/>
      </c>
      <c r="X93" s="102" t="str">
        <f t="shared" si="34"/>
        <v/>
      </c>
      <c r="Y93" s="102" t="str">
        <f t="shared" si="35"/>
        <v/>
      </c>
      <c r="Z93" s="102" t="str">
        <f t="shared" si="47"/>
        <v/>
      </c>
      <c r="AA93" s="102" t="str">
        <f t="shared" si="48"/>
        <v/>
      </c>
      <c r="AB93" s="102" t="str">
        <f t="shared" si="49"/>
        <v/>
      </c>
      <c r="AC93" s="83"/>
      <c r="AH93" s="46" t="str">
        <f t="shared" si="36"/>
        <v/>
      </c>
      <c r="AI93" s="46" t="str">
        <f t="shared" si="37"/>
        <v/>
      </c>
      <c r="AJ93" s="206" t="str">
        <f t="shared" si="38"/>
        <v/>
      </c>
      <c r="AK93" s="44" t="str">
        <f t="shared" si="46"/>
        <v/>
      </c>
      <c r="AL93" s="44" t="str">
        <f t="shared" si="39"/>
        <v/>
      </c>
      <c r="AM93" s="44" t="str">
        <f t="shared" si="40"/>
        <v/>
      </c>
      <c r="AN93" s="44" t="str">
        <f t="shared" si="41"/>
        <v/>
      </c>
      <c r="AO93" s="44" t="str">
        <f t="shared" si="42"/>
        <v/>
      </c>
    </row>
    <row r="94" spans="1:41" ht="14.25" thickBot="1">
      <c r="A94" s="20">
        <v>85</v>
      </c>
      <c r="B94" s="22"/>
      <c r="C94" s="22"/>
      <c r="D94" s="22"/>
      <c r="E94" s="23"/>
      <c r="F94" s="47"/>
      <c r="G94" s="22"/>
      <c r="H94" s="52"/>
      <c r="I94" s="65"/>
      <c r="J94" s="56"/>
      <c r="K94" s="56"/>
      <c r="L94" s="93"/>
      <c r="M94" s="47"/>
      <c r="N94" s="77"/>
      <c r="O94" s="77"/>
      <c r="P94" s="137" t="str">
        <f t="shared" si="43"/>
        <v/>
      </c>
      <c r="Q94" s="137" t="str">
        <f t="shared" si="44"/>
        <v/>
      </c>
      <c r="R94" s="138" t="str">
        <f t="shared" si="45"/>
        <v/>
      </c>
      <c r="S94" s="102"/>
      <c r="T94" s="102"/>
      <c r="U94" s="102"/>
      <c r="V94" s="102" t="str">
        <f t="shared" si="32"/>
        <v/>
      </c>
      <c r="W94" s="102" t="str">
        <f t="shared" si="33"/>
        <v/>
      </c>
      <c r="X94" s="102" t="str">
        <f t="shared" si="34"/>
        <v/>
      </c>
      <c r="Y94" s="102" t="str">
        <f t="shared" si="35"/>
        <v/>
      </c>
      <c r="Z94" s="102" t="str">
        <f t="shared" si="47"/>
        <v/>
      </c>
      <c r="AA94" s="102" t="str">
        <f t="shared" si="48"/>
        <v/>
      </c>
      <c r="AB94" s="102" t="str">
        <f t="shared" si="49"/>
        <v/>
      </c>
      <c r="AC94" s="83"/>
      <c r="AH94" s="46" t="str">
        <f t="shared" si="36"/>
        <v/>
      </c>
      <c r="AI94" s="46" t="str">
        <f t="shared" si="37"/>
        <v/>
      </c>
      <c r="AJ94" s="206" t="str">
        <f t="shared" si="38"/>
        <v/>
      </c>
      <c r="AK94" s="44" t="str">
        <f t="shared" si="46"/>
        <v/>
      </c>
      <c r="AL94" s="44" t="str">
        <f t="shared" si="39"/>
        <v/>
      </c>
      <c r="AM94" s="44" t="str">
        <f t="shared" si="40"/>
        <v/>
      </c>
      <c r="AN94" s="44" t="str">
        <f t="shared" si="41"/>
        <v/>
      </c>
      <c r="AO94" s="44" t="str">
        <f t="shared" si="42"/>
        <v/>
      </c>
    </row>
    <row r="95" spans="1:41" ht="14.25" thickBot="1">
      <c r="A95" s="20">
        <v>86</v>
      </c>
      <c r="B95" s="22"/>
      <c r="C95" s="22"/>
      <c r="D95" s="22"/>
      <c r="E95" s="23"/>
      <c r="F95" s="47"/>
      <c r="G95" s="22"/>
      <c r="H95" s="52"/>
      <c r="I95" s="65"/>
      <c r="J95" s="56"/>
      <c r="K95" s="56"/>
      <c r="L95" s="93"/>
      <c r="M95" s="47"/>
      <c r="N95" s="77"/>
      <c r="O95" s="77"/>
      <c r="P95" s="137" t="str">
        <f t="shared" si="43"/>
        <v/>
      </c>
      <c r="Q95" s="137" t="str">
        <f t="shared" si="44"/>
        <v/>
      </c>
      <c r="R95" s="138" t="str">
        <f t="shared" si="45"/>
        <v/>
      </c>
      <c r="S95" s="102"/>
      <c r="T95" s="102"/>
      <c r="U95" s="102"/>
      <c r="V95" s="102" t="str">
        <f t="shared" si="32"/>
        <v/>
      </c>
      <c r="W95" s="102" t="str">
        <f t="shared" si="33"/>
        <v/>
      </c>
      <c r="X95" s="102" t="str">
        <f t="shared" si="34"/>
        <v/>
      </c>
      <c r="Y95" s="102" t="str">
        <f t="shared" si="35"/>
        <v/>
      </c>
      <c r="Z95" s="102" t="str">
        <f t="shared" si="47"/>
        <v/>
      </c>
      <c r="AA95" s="102" t="str">
        <f t="shared" si="48"/>
        <v/>
      </c>
      <c r="AB95" s="102" t="str">
        <f t="shared" si="49"/>
        <v/>
      </c>
      <c r="AC95" s="83"/>
      <c r="AH95" s="46" t="str">
        <f t="shared" si="36"/>
        <v/>
      </c>
      <c r="AI95" s="46" t="str">
        <f t="shared" si="37"/>
        <v/>
      </c>
      <c r="AJ95" s="206" t="str">
        <f t="shared" si="38"/>
        <v/>
      </c>
      <c r="AK95" s="44" t="str">
        <f t="shared" si="46"/>
        <v/>
      </c>
      <c r="AL95" s="44" t="str">
        <f t="shared" si="39"/>
        <v/>
      </c>
      <c r="AM95" s="44" t="str">
        <f t="shared" si="40"/>
        <v/>
      </c>
      <c r="AN95" s="44" t="str">
        <f t="shared" si="41"/>
        <v/>
      </c>
      <c r="AO95" s="44" t="str">
        <f t="shared" si="42"/>
        <v/>
      </c>
    </row>
    <row r="96" spans="1:41" ht="14.25" thickBot="1">
      <c r="A96" s="20">
        <v>87</v>
      </c>
      <c r="B96" s="22"/>
      <c r="C96" s="22"/>
      <c r="D96" s="22"/>
      <c r="E96" s="23"/>
      <c r="F96" s="47"/>
      <c r="G96" s="22"/>
      <c r="H96" s="52"/>
      <c r="I96" s="65"/>
      <c r="J96" s="56"/>
      <c r="K96" s="56"/>
      <c r="L96" s="93"/>
      <c r="M96" s="47"/>
      <c r="N96" s="77"/>
      <c r="O96" s="77"/>
      <c r="P96" s="137" t="str">
        <f t="shared" si="43"/>
        <v/>
      </c>
      <c r="Q96" s="137" t="str">
        <f t="shared" si="44"/>
        <v/>
      </c>
      <c r="R96" s="138" t="str">
        <f t="shared" si="45"/>
        <v/>
      </c>
      <c r="S96" s="102"/>
      <c r="T96" s="102"/>
      <c r="U96" s="102"/>
      <c r="V96" s="102" t="str">
        <f t="shared" si="32"/>
        <v/>
      </c>
      <c r="W96" s="102" t="str">
        <f t="shared" si="33"/>
        <v/>
      </c>
      <c r="X96" s="102" t="str">
        <f t="shared" si="34"/>
        <v/>
      </c>
      <c r="Y96" s="102" t="str">
        <f t="shared" si="35"/>
        <v/>
      </c>
      <c r="Z96" s="102" t="str">
        <f t="shared" si="47"/>
        <v/>
      </c>
      <c r="AA96" s="102" t="str">
        <f t="shared" si="48"/>
        <v/>
      </c>
      <c r="AB96" s="102" t="str">
        <f t="shared" si="49"/>
        <v/>
      </c>
      <c r="AC96" s="83"/>
      <c r="AH96" s="46" t="str">
        <f t="shared" si="36"/>
        <v/>
      </c>
      <c r="AI96" s="46" t="str">
        <f t="shared" si="37"/>
        <v/>
      </c>
      <c r="AJ96" s="206" t="str">
        <f t="shared" si="38"/>
        <v/>
      </c>
      <c r="AK96" s="44" t="str">
        <f t="shared" si="46"/>
        <v/>
      </c>
      <c r="AL96" s="44" t="str">
        <f t="shared" si="39"/>
        <v/>
      </c>
      <c r="AM96" s="44" t="str">
        <f t="shared" si="40"/>
        <v/>
      </c>
      <c r="AN96" s="44" t="str">
        <f t="shared" si="41"/>
        <v/>
      </c>
      <c r="AO96" s="44" t="str">
        <f t="shared" si="42"/>
        <v/>
      </c>
    </row>
    <row r="97" spans="1:41" ht="14.25" thickBot="1">
      <c r="A97" s="20">
        <v>88</v>
      </c>
      <c r="B97" s="22"/>
      <c r="C97" s="22"/>
      <c r="D97" s="22"/>
      <c r="E97" s="23"/>
      <c r="F97" s="47"/>
      <c r="G97" s="22"/>
      <c r="H97" s="52"/>
      <c r="I97" s="65"/>
      <c r="J97" s="56"/>
      <c r="K97" s="56"/>
      <c r="L97" s="93"/>
      <c r="M97" s="47"/>
      <c r="N97" s="77"/>
      <c r="O97" s="77"/>
      <c r="P97" s="137" t="str">
        <f t="shared" si="43"/>
        <v/>
      </c>
      <c r="Q97" s="142" t="str">
        <f t="shared" si="44"/>
        <v/>
      </c>
      <c r="R97" s="143" t="str">
        <f t="shared" si="45"/>
        <v/>
      </c>
      <c r="S97" s="102"/>
      <c r="T97" s="102"/>
      <c r="U97" s="102"/>
      <c r="V97" s="102" t="str">
        <f t="shared" si="32"/>
        <v/>
      </c>
      <c r="W97" s="102" t="str">
        <f t="shared" si="33"/>
        <v/>
      </c>
      <c r="X97" s="102" t="str">
        <f t="shared" si="34"/>
        <v/>
      </c>
      <c r="Y97" s="102" t="str">
        <f t="shared" si="35"/>
        <v/>
      </c>
      <c r="Z97" s="102" t="str">
        <f t="shared" si="47"/>
        <v/>
      </c>
      <c r="AA97" s="102" t="str">
        <f t="shared" si="48"/>
        <v/>
      </c>
      <c r="AB97" s="102" t="str">
        <f t="shared" si="49"/>
        <v/>
      </c>
      <c r="AC97" s="83"/>
      <c r="AH97" s="46" t="str">
        <f t="shared" si="36"/>
        <v/>
      </c>
      <c r="AI97" s="46" t="str">
        <f t="shared" si="37"/>
        <v/>
      </c>
      <c r="AJ97" s="206" t="str">
        <f t="shared" si="38"/>
        <v/>
      </c>
      <c r="AK97" s="44" t="str">
        <f t="shared" si="46"/>
        <v/>
      </c>
      <c r="AL97" s="44" t="str">
        <f t="shared" si="39"/>
        <v/>
      </c>
      <c r="AM97" s="44" t="str">
        <f t="shared" si="40"/>
        <v/>
      </c>
      <c r="AN97" s="44" t="str">
        <f t="shared" si="41"/>
        <v/>
      </c>
      <c r="AO97" s="44" t="str">
        <f t="shared" si="42"/>
        <v/>
      </c>
    </row>
    <row r="98" spans="1:41" ht="14.25" thickBot="1">
      <c r="A98" s="20">
        <v>89</v>
      </c>
      <c r="B98" s="22"/>
      <c r="C98" s="22"/>
      <c r="D98" s="22"/>
      <c r="E98" s="23"/>
      <c r="F98" s="47"/>
      <c r="G98" s="22"/>
      <c r="H98" s="52"/>
      <c r="I98" s="65"/>
      <c r="J98" s="56"/>
      <c r="K98" s="56"/>
      <c r="L98" s="93"/>
      <c r="M98" s="47"/>
      <c r="N98" s="77"/>
      <c r="O98" s="77"/>
      <c r="P98" s="137" t="str">
        <f t="shared" si="43"/>
        <v/>
      </c>
      <c r="Q98" s="95" t="str">
        <f t="shared" si="44"/>
        <v/>
      </c>
      <c r="R98" s="95" t="str">
        <f t="shared" si="45"/>
        <v/>
      </c>
      <c r="S98" s="102"/>
      <c r="T98" s="102"/>
      <c r="U98" s="102"/>
      <c r="V98" s="102" t="str">
        <f t="shared" si="32"/>
        <v/>
      </c>
      <c r="W98" s="102" t="str">
        <f t="shared" si="33"/>
        <v/>
      </c>
      <c r="X98" s="102" t="str">
        <f t="shared" si="34"/>
        <v/>
      </c>
      <c r="Y98" s="102" t="str">
        <f t="shared" si="35"/>
        <v/>
      </c>
      <c r="Z98" s="102" t="str">
        <f t="shared" si="47"/>
        <v/>
      </c>
      <c r="AA98" s="102" t="str">
        <f t="shared" si="48"/>
        <v/>
      </c>
      <c r="AB98" s="102" t="str">
        <f t="shared" si="49"/>
        <v/>
      </c>
      <c r="AC98" s="83"/>
      <c r="AH98" s="46" t="str">
        <f t="shared" si="36"/>
        <v/>
      </c>
      <c r="AI98" s="46" t="str">
        <f t="shared" si="37"/>
        <v/>
      </c>
      <c r="AJ98" s="206" t="str">
        <f t="shared" si="38"/>
        <v/>
      </c>
      <c r="AK98" s="44" t="str">
        <f t="shared" si="46"/>
        <v/>
      </c>
      <c r="AL98" s="44" t="str">
        <f t="shared" si="39"/>
        <v/>
      </c>
      <c r="AM98" s="44" t="str">
        <f t="shared" si="40"/>
        <v/>
      </c>
      <c r="AN98" s="44" t="str">
        <f t="shared" si="41"/>
        <v/>
      </c>
      <c r="AO98" s="44" t="str">
        <f t="shared" si="42"/>
        <v/>
      </c>
    </row>
    <row r="99" spans="1:41" ht="13.5" customHeight="1" thickBot="1">
      <c r="A99" s="10">
        <v>90</v>
      </c>
      <c r="B99" s="24"/>
      <c r="C99" s="24"/>
      <c r="D99" s="24"/>
      <c r="E99" s="25"/>
      <c r="F99" s="48"/>
      <c r="G99" s="24"/>
      <c r="H99" s="53"/>
      <c r="I99" s="66"/>
      <c r="J99" s="57"/>
      <c r="K99" s="57"/>
      <c r="L99" s="94"/>
      <c r="M99" s="48"/>
      <c r="N99" s="78"/>
      <c r="O99" s="78"/>
      <c r="P99" s="99" t="str">
        <f t="shared" si="43"/>
        <v/>
      </c>
      <c r="Q99" s="99" t="str">
        <f t="shared" si="44"/>
        <v/>
      </c>
      <c r="R99" s="99" t="str">
        <f t="shared" si="45"/>
        <v/>
      </c>
      <c r="S99" s="102"/>
      <c r="T99" s="102"/>
      <c r="U99" s="102"/>
      <c r="V99" s="102" t="str">
        <f t="shared" si="32"/>
        <v/>
      </c>
      <c r="W99" s="102" t="str">
        <f t="shared" si="33"/>
        <v/>
      </c>
      <c r="X99" s="102" t="str">
        <f t="shared" si="34"/>
        <v/>
      </c>
      <c r="Y99" s="102" t="str">
        <f t="shared" si="35"/>
        <v/>
      </c>
      <c r="Z99" s="102" t="str">
        <f t="shared" si="47"/>
        <v/>
      </c>
      <c r="AA99" s="102" t="str">
        <f t="shared" si="48"/>
        <v/>
      </c>
      <c r="AB99" s="102" t="str">
        <f t="shared" si="49"/>
        <v/>
      </c>
      <c r="AC99" s="83"/>
      <c r="AH99" s="205" t="str">
        <f t="shared" si="36"/>
        <v/>
      </c>
      <c r="AI99" s="205" t="str">
        <f t="shared" si="37"/>
        <v/>
      </c>
      <c r="AJ99" s="206" t="str">
        <f t="shared" si="38"/>
        <v/>
      </c>
      <c r="AK99" s="44" t="str">
        <f t="shared" si="46"/>
        <v/>
      </c>
      <c r="AL99" s="44" t="str">
        <f t="shared" si="39"/>
        <v/>
      </c>
      <c r="AM99" s="44" t="str">
        <f t="shared" si="40"/>
        <v/>
      </c>
      <c r="AN99" s="44" t="str">
        <f t="shared" si="41"/>
        <v/>
      </c>
      <c r="AO99" s="44" t="str">
        <f t="shared" si="42"/>
        <v/>
      </c>
    </row>
    <row r="100" spans="1:41">
      <c r="D100" s="1">
        <f>COUNTIF(D10:D99,"女")</f>
        <v>0</v>
      </c>
      <c r="I100" s="45">
        <f>COUNTA(I10:I99)</f>
        <v>0</v>
      </c>
      <c r="P100" s="1" t="str">
        <f t="shared" ref="P100:P104" si="50">IF(AJ100=0,"",AJ100)</f>
        <v/>
      </c>
      <c r="W100" s="102" t="str">
        <f t="shared" si="33"/>
        <v/>
      </c>
      <c r="AH100" s="44" t="str">
        <f>IF(M100="","","400")</f>
        <v/>
      </c>
    </row>
    <row r="101" spans="1:41">
      <c r="D101" s="1">
        <f>COUNTIF(D10:D99,"男")</f>
        <v>0</v>
      </c>
      <c r="P101" s="1" t="str">
        <f t="shared" si="50"/>
        <v/>
      </c>
      <c r="V101" s="1">
        <f>COUNTIF(V10:V99,"男◯")</f>
        <v>0</v>
      </c>
      <c r="AH101" s="44" t="str">
        <f>IF(M101="","","400")</f>
        <v/>
      </c>
    </row>
    <row r="102" spans="1:41">
      <c r="L102" s="1">
        <f>COUNTA(L10:L99)</f>
        <v>0</v>
      </c>
      <c r="M102" s="45">
        <f>COUNTIF(M10:M99,"")</f>
        <v>90</v>
      </c>
      <c r="N102" s="45">
        <f t="shared" ref="N102:O102" si="51">COUNTIF(N10:N99,"")</f>
        <v>90</v>
      </c>
      <c r="O102" s="45">
        <f t="shared" si="51"/>
        <v>90</v>
      </c>
      <c r="P102" s="1" t="str">
        <f t="shared" si="50"/>
        <v/>
      </c>
    </row>
    <row r="103" spans="1:41">
      <c r="M103" s="45">
        <f>90-M102</f>
        <v>0</v>
      </c>
      <c r="N103" s="45">
        <f t="shared" ref="N103:O103" si="52">90-N102</f>
        <v>0</v>
      </c>
      <c r="O103" s="45">
        <f t="shared" si="52"/>
        <v>0</v>
      </c>
      <c r="P103" s="1" t="str">
        <f t="shared" si="50"/>
        <v/>
      </c>
    </row>
    <row r="104" spans="1:41">
      <c r="M104" s="45">
        <f>COUNTIF(M10:M99,"○")</f>
        <v>0</v>
      </c>
      <c r="N104" s="45">
        <f t="shared" ref="N104:O104" si="53">COUNTIF(N10:N99,"○")</f>
        <v>0</v>
      </c>
      <c r="O104" s="45">
        <f t="shared" si="53"/>
        <v>0</v>
      </c>
      <c r="P104" s="1" t="str">
        <f t="shared" si="50"/>
        <v/>
      </c>
    </row>
    <row r="105" spans="1:41">
      <c r="M105" s="45">
        <f>COUNTIF(M10:M99,"1日")</f>
        <v>0</v>
      </c>
      <c r="N105" s="45">
        <f t="shared" ref="N105:O105" si="54">COUNTIF(N10:N99,"1日")</f>
        <v>0</v>
      </c>
      <c r="O105" s="45">
        <f t="shared" si="54"/>
        <v>0</v>
      </c>
    </row>
    <row r="107" spans="1:41" ht="13.5" customHeight="1"/>
    <row r="108" spans="1:41" ht="13.5" customHeight="1"/>
    <row r="110" spans="1:41" ht="13.5" customHeight="1"/>
    <row r="111" spans="1:41" ht="13.5" customHeight="1"/>
  </sheetData>
  <sheetProtection selectLockedCells="1"/>
  <mergeCells count="19">
    <mergeCell ref="A1:B1"/>
    <mergeCell ref="A6:B6"/>
    <mergeCell ref="C6:P6"/>
    <mergeCell ref="A3:B3"/>
    <mergeCell ref="A2:B2"/>
    <mergeCell ref="A4:B4"/>
    <mergeCell ref="A5:B5"/>
    <mergeCell ref="C2:H2"/>
    <mergeCell ref="C3:H3"/>
    <mergeCell ref="C4:H4"/>
    <mergeCell ref="C5:H5"/>
    <mergeCell ref="K3:N4"/>
    <mergeCell ref="Y2:Y3"/>
    <mergeCell ref="AC2:AC3"/>
    <mergeCell ref="AG2:AG3"/>
    <mergeCell ref="F8:H8"/>
    <mergeCell ref="J2:R2"/>
    <mergeCell ref="M8:O8"/>
    <mergeCell ref="P8:R8"/>
  </mergeCells>
  <phoneticPr fontId="6"/>
  <dataValidations xWindow="591" yWindow="781" count="11">
    <dataValidation type="list" imeMode="on" allowBlank="1" showInputMessage="1" showErrorMessage="1" sqref="D10:D99" xr:uid="{00000000-0002-0000-0200-000000000000}">
      <formula1>$AG$11:$AG$12</formula1>
    </dataValidation>
    <dataValidation imeMode="on" allowBlank="1" showInputMessage="1" showErrorMessage="1" sqref="B10:B99 B3:B5" xr:uid="{00000000-0002-0000-0200-000001000000}"/>
    <dataValidation imeMode="halfKatakana" allowBlank="1" showInputMessage="1" showErrorMessage="1" sqref="C9:C99 C3:H3 C6" xr:uid="{00000000-0002-0000-0200-000002000000}"/>
    <dataValidation type="list" imeMode="off" allowBlank="1" showInputMessage="1" showErrorMessage="1" error="．やｍを使用しないでください！_x000a_" sqref="G10:G99" xr:uid="{00000000-0002-0000-0200-000003000000}">
      <formula1>$AR$10:$AR$21</formula1>
    </dataValidation>
    <dataValidation imeMode="off" allowBlank="1" showInputMessage="1" showErrorMessage="1" prompt="参加予定日を入力すると、自動計算します。_x000a_" sqref="T23:U104 V10:AC104 P10:S104" xr:uid="{00000000-0002-0000-0200-000004000000}"/>
    <dataValidation type="list" allowBlank="1" showInputMessage="1" showErrorMessage="1" sqref="J10:J99" xr:uid="{00000000-0002-0000-0200-000005000000}">
      <formula1>$AG$15:$AG$28</formula1>
    </dataValidation>
    <dataValidation type="list" allowBlank="1" showInputMessage="1" showErrorMessage="1" sqref="M10:O99" xr:uid="{00000000-0002-0000-0200-000007000000}">
      <formula1>$AD$20:$AD$21</formula1>
    </dataValidation>
    <dataValidation type="list" allowBlank="1" showInputMessage="1" showErrorMessage="1" sqref="L10:L99" xr:uid="{00000000-0002-0000-0200-000008000000}">
      <formula1>$AE$20:$AE$21</formula1>
    </dataValidation>
    <dataValidation type="list" allowBlank="1" showInputMessage="1" showErrorMessage="1" sqref="K10:K99" xr:uid="{00000000-0002-0000-0200-000009000000}">
      <formula1>$AF$13:$AF$18</formula1>
    </dataValidation>
    <dataValidation type="list" allowBlank="1" showInputMessage="1" showErrorMessage="1" sqref="H10:H99" xr:uid="{CDC03373-02D5-4BF1-B716-8128D74BB364}">
      <formula1>$AR$10:$AR$40</formula1>
    </dataValidation>
    <dataValidation type="list" allowBlank="1" showInputMessage="1" showErrorMessage="1" sqref="E10:E99" xr:uid="{FFACC13E-AAA7-4C1E-BF8D-A7EF3E2C4F11}">
      <formula1>$AE$24:$AE$37</formula1>
    </dataValidation>
  </dataValidations>
  <pageMargins left="0.31496062992125984" right="0.31496062992125984" top="0.74803149606299213" bottom="0.74803149606299213" header="0.31496062992125984" footer="0.31496062992125984"/>
  <pageSetup paperSize="9" scale="52" orientation="portrait" r:id="rId1"/>
  <ignoredErrors>
    <ignoredError sqref="AB10:AB11 Z12:AB99 Z11:AA11" unlockedFormula="1"/>
    <ignoredError sqref="AN10" 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0000"/>
    <pageSetUpPr fitToPage="1"/>
  </sheetPr>
  <dimension ref="A1:P46"/>
  <sheetViews>
    <sheetView topLeftCell="A10" zoomScaleNormal="100" workbookViewId="0">
      <selection activeCell="I31" sqref="I31"/>
    </sheetView>
  </sheetViews>
  <sheetFormatPr defaultColWidth="9" defaultRowHeight="13.5"/>
  <cols>
    <col min="1" max="1" width="3.75" customWidth="1"/>
    <col min="2" max="2" width="24.375" bestFit="1" customWidth="1"/>
    <col min="3" max="3" width="8.125" customWidth="1"/>
    <col min="4" max="5" width="8.875" customWidth="1"/>
    <col min="6" max="6" width="30.875" customWidth="1"/>
    <col min="7" max="7" width="8.5" bestFit="1" customWidth="1"/>
    <col min="8" max="8" width="7" customWidth="1"/>
    <col min="9" max="9" width="13.25" customWidth="1"/>
    <col min="10" max="10" width="3.75" customWidth="1"/>
    <col min="12" max="12" width="9" customWidth="1"/>
    <col min="13" max="16" width="9" hidden="1" customWidth="1"/>
    <col min="17" max="18" width="9" customWidth="1"/>
  </cols>
  <sheetData>
    <row r="1" spans="1:10" ht="17.25">
      <c r="A1" s="21" t="s">
        <v>71</v>
      </c>
      <c r="B1" s="34"/>
      <c r="C1" s="35"/>
      <c r="D1" s="322" t="str">
        <f>注意事項!J3</f>
        <v>中学生以上当日用</v>
      </c>
      <c r="E1" s="322"/>
      <c r="F1" s="322"/>
      <c r="G1" s="322"/>
      <c r="H1" s="322"/>
      <c r="I1" s="322"/>
      <c r="J1" s="322"/>
    </row>
    <row r="2" spans="1:10" ht="24.75" customHeight="1">
      <c r="A2" s="323" t="s">
        <v>66</v>
      </c>
      <c r="B2" s="323"/>
      <c r="C2" s="323"/>
      <c r="D2" s="323"/>
      <c r="E2" s="323"/>
      <c r="F2" s="323"/>
      <c r="G2" s="323"/>
      <c r="H2" s="323"/>
      <c r="I2" s="323"/>
      <c r="J2" s="323"/>
    </row>
    <row r="3" spans="1:10" ht="15.75" customHeight="1">
      <c r="A3" s="324" t="str">
        <f>IF(①参加者一覧表!C2="","",①参加者一覧表!C2)</f>
        <v/>
      </c>
      <c r="B3" s="324"/>
      <c r="C3" s="324"/>
      <c r="D3" s="324"/>
      <c r="E3" s="324"/>
      <c r="F3" s="324"/>
      <c r="G3" s="324"/>
      <c r="H3" s="324"/>
      <c r="I3" s="324"/>
      <c r="J3" s="324"/>
    </row>
    <row r="4" spans="1:10" ht="19.5" thickBot="1">
      <c r="A4" s="324" t="s">
        <v>47</v>
      </c>
      <c r="B4" s="324"/>
      <c r="C4" s="324"/>
      <c r="D4" s="324"/>
      <c r="E4" s="324"/>
      <c r="F4" s="324"/>
      <c r="G4" s="324"/>
      <c r="H4" s="324"/>
      <c r="I4" s="324"/>
      <c r="J4" s="324"/>
    </row>
    <row r="5" spans="1:10" ht="29.25" customHeight="1" thickBot="1">
      <c r="A5" s="35"/>
      <c r="B5" s="69" t="s">
        <v>26</v>
      </c>
      <c r="C5" s="105" t="s">
        <v>48</v>
      </c>
      <c r="D5" s="328" t="str">
        <f>IF(①参加者一覧表!C5="","",①参加者一覧表!C5)</f>
        <v/>
      </c>
      <c r="E5" s="328"/>
      <c r="F5" s="329"/>
      <c r="G5" s="62"/>
      <c r="H5" s="62"/>
      <c r="I5" s="36" t="s">
        <v>3</v>
      </c>
      <c r="J5" s="35"/>
    </row>
    <row r="6" spans="1:10" ht="29.25" customHeight="1" thickBot="1">
      <c r="A6" s="35"/>
      <c r="B6" s="41" t="str">
        <f>IF(①参加者一覧表!C4="","",①参加者一覧表!C4)</f>
        <v/>
      </c>
      <c r="C6" s="224" t="s">
        <v>31</v>
      </c>
      <c r="D6" s="326" t="str">
        <f>IF(①参加者一覧表!C2="","",①参加者一覧表!C2)</f>
        <v/>
      </c>
      <c r="E6" s="326"/>
      <c r="F6" s="326"/>
      <c r="G6" s="326"/>
      <c r="H6" s="326"/>
      <c r="I6" s="327"/>
      <c r="J6" s="37"/>
    </row>
    <row r="7" spans="1:10" ht="9" customHeight="1">
      <c r="A7" s="35"/>
      <c r="B7" s="325"/>
      <c r="C7" s="325"/>
      <c r="D7" s="76"/>
      <c r="E7" s="35"/>
      <c r="F7" s="70"/>
      <c r="G7" s="103"/>
      <c r="H7" s="103"/>
      <c r="I7" s="104"/>
      <c r="J7" s="35"/>
    </row>
    <row r="8" spans="1:10" ht="9" customHeight="1">
      <c r="A8" s="35"/>
      <c r="C8" s="330"/>
      <c r="D8" s="330"/>
      <c r="E8" s="61"/>
      <c r="F8" s="116"/>
      <c r="G8" s="33"/>
      <c r="H8" s="61"/>
      <c r="I8" s="117"/>
    </row>
    <row r="9" spans="1:10" ht="9" customHeight="1">
      <c r="A9" s="35"/>
      <c r="B9" s="122"/>
      <c r="C9" s="330"/>
      <c r="D9" s="330"/>
      <c r="E9" s="61"/>
      <c r="F9" s="116"/>
      <c r="G9" s="33"/>
      <c r="H9" s="61"/>
      <c r="I9" s="117"/>
    </row>
    <row r="10" spans="1:10" ht="10.5" customHeight="1" thickBot="1">
      <c r="A10" s="35"/>
      <c r="B10" s="123"/>
      <c r="C10" s="331"/>
      <c r="D10" s="331"/>
      <c r="E10" s="118"/>
      <c r="F10" s="119"/>
      <c r="G10" s="120"/>
      <c r="H10" s="118"/>
      <c r="I10" s="121"/>
    </row>
    <row r="11" spans="1:10" ht="29.25" customHeight="1" thickBot="1">
      <c r="A11" s="35"/>
      <c r="B11" s="115" t="s">
        <v>83</v>
      </c>
      <c r="C11" s="107" t="s">
        <v>97</v>
      </c>
      <c r="D11" s="107" t="s">
        <v>196</v>
      </c>
      <c r="E11" s="107" t="s">
        <v>197</v>
      </c>
      <c r="F11" s="315" t="s">
        <v>81</v>
      </c>
      <c r="G11" s="207">
        <v>110</v>
      </c>
      <c r="H11" s="101">
        <f>IF(①参加者一覧表!T10="","",①参加者一覧表!U10)</f>
        <v>0</v>
      </c>
      <c r="I11" s="132">
        <f>IF(H11="","0",H11*2000)</f>
        <v>0</v>
      </c>
    </row>
    <row r="12" spans="1:10" ht="29.25" customHeight="1">
      <c r="A12" s="35"/>
      <c r="B12" s="310">
        <f>①参加者一覧表!M9</f>
        <v>45640</v>
      </c>
      <c r="C12" s="312">
        <f>SUM(D12:E13)</f>
        <v>0</v>
      </c>
      <c r="D12" s="124">
        <f>①参加者一覧表!AA2</f>
        <v>0</v>
      </c>
      <c r="E12" s="124">
        <f>①参加者一覧表!AB2</f>
        <v>0</v>
      </c>
      <c r="F12" s="316"/>
      <c r="G12" s="208">
        <v>130</v>
      </c>
      <c r="H12" s="68">
        <f>IF(①参加者一覧表!T11="","",①参加者一覧表!U11)</f>
        <v>0</v>
      </c>
      <c r="I12" s="133">
        <f t="shared" ref="I12:I23" si="0">IF(H12="","",H12*2000)</f>
        <v>0</v>
      </c>
      <c r="J12" s="35"/>
    </row>
    <row r="13" spans="1:10" ht="29.25" customHeight="1" thickBot="1">
      <c r="A13" s="35"/>
      <c r="B13" s="311"/>
      <c r="C13" s="313"/>
      <c r="D13" s="125">
        <f>①参加者一覧表!AA3</f>
        <v>0</v>
      </c>
      <c r="E13" s="126">
        <f>①参加者一覧表!AB3</f>
        <v>0</v>
      </c>
      <c r="F13" s="316"/>
      <c r="G13" s="207">
        <v>150</v>
      </c>
      <c r="H13" s="101">
        <f>IF(①参加者一覧表!T12="","",①参加者一覧表!U12)</f>
        <v>0</v>
      </c>
      <c r="I13" s="132">
        <f t="shared" si="0"/>
        <v>0</v>
      </c>
      <c r="J13" s="35"/>
    </row>
    <row r="14" spans="1:10" ht="29.25" customHeight="1">
      <c r="A14" s="35"/>
      <c r="B14" s="310">
        <f>①参加者一覧表!N9</f>
        <v>45682</v>
      </c>
      <c r="C14" s="312">
        <f>SUM(D14:E15)</f>
        <v>0</v>
      </c>
      <c r="D14" s="127">
        <f>①参加者一覧表!AE2</f>
        <v>0</v>
      </c>
      <c r="E14" s="128">
        <f>①参加者一覧表!AF2</f>
        <v>0</v>
      </c>
      <c r="F14" s="316"/>
      <c r="G14" s="100" t="s">
        <v>78</v>
      </c>
      <c r="H14" s="101">
        <f>IF(①参加者一覧表!T13="","",①参加者一覧表!U13)</f>
        <v>0</v>
      </c>
      <c r="I14" s="132">
        <f t="shared" si="0"/>
        <v>0</v>
      </c>
      <c r="J14" s="35"/>
    </row>
    <row r="15" spans="1:10" ht="29.25" customHeight="1" thickBot="1">
      <c r="A15" s="35"/>
      <c r="B15" s="311"/>
      <c r="C15" s="313"/>
      <c r="D15" s="129">
        <f>①参加者一覧表!AE3</f>
        <v>0</v>
      </c>
      <c r="E15" s="130">
        <f>①参加者一覧表!AF3</f>
        <v>0</v>
      </c>
      <c r="F15" s="316"/>
      <c r="G15" s="67" t="s">
        <v>79</v>
      </c>
      <c r="H15" s="68">
        <f>IF(①参加者一覧表!T14="","",①参加者一覧表!U14)</f>
        <v>0</v>
      </c>
      <c r="I15" s="133">
        <f t="shared" si="0"/>
        <v>0</v>
      </c>
      <c r="J15" s="35"/>
    </row>
    <row r="16" spans="1:10" ht="29.25" customHeight="1">
      <c r="A16" s="35"/>
      <c r="B16" s="310">
        <f>①参加者一覧表!O9</f>
        <v>45689</v>
      </c>
      <c r="C16" s="312">
        <f>SUM(D16:E17)</f>
        <v>0</v>
      </c>
      <c r="D16" s="124">
        <f>①参加者一覧表!AI2</f>
        <v>0</v>
      </c>
      <c r="E16" s="124">
        <f>①参加者一覧表!AJ2</f>
        <v>0</v>
      </c>
      <c r="F16" s="316"/>
      <c r="G16" s="67" t="s">
        <v>80</v>
      </c>
      <c r="H16" s="68">
        <f>IF(①参加者一覧表!T15="","",①参加者一覧表!U15)</f>
        <v>0</v>
      </c>
      <c r="I16" s="133">
        <f t="shared" si="0"/>
        <v>0</v>
      </c>
      <c r="J16" s="35"/>
    </row>
    <row r="17" spans="1:10" ht="29.25" customHeight="1" thickBot="1">
      <c r="A17" s="35"/>
      <c r="B17" s="311"/>
      <c r="C17" s="313"/>
      <c r="D17" s="131">
        <f>①参加者一覧表!AI3</f>
        <v>0</v>
      </c>
      <c r="E17" s="131">
        <f>①参加者一覧表!AJ3</f>
        <v>0</v>
      </c>
      <c r="F17" s="316"/>
      <c r="G17" s="67" t="s">
        <v>191</v>
      </c>
      <c r="H17" s="68">
        <f>IF(①参加者一覧表!T16="","",①参加者一覧表!U16)</f>
        <v>0</v>
      </c>
      <c r="I17" s="133">
        <f t="shared" si="0"/>
        <v>0</v>
      </c>
      <c r="J17" s="35"/>
    </row>
    <row r="18" spans="1:10" ht="23.25" customHeight="1">
      <c r="A18" s="35"/>
      <c r="F18" s="316"/>
      <c r="G18" s="209" t="s">
        <v>192</v>
      </c>
      <c r="H18" s="210">
        <f>IF(①参加者一覧表!T17="","",①参加者一覧表!U17)</f>
        <v>0</v>
      </c>
      <c r="I18" s="211">
        <f t="shared" si="0"/>
        <v>0</v>
      </c>
      <c r="J18" s="35"/>
    </row>
    <row r="19" spans="1:10" ht="23.25" customHeight="1">
      <c r="A19" s="35"/>
      <c r="B19" s="134" t="s">
        <v>98</v>
      </c>
      <c r="C19" s="144">
        <f>①参加者一覧表!AE12</f>
        <v>0</v>
      </c>
      <c r="F19" s="316"/>
      <c r="G19" s="209" t="s">
        <v>193</v>
      </c>
      <c r="H19" s="210">
        <f>IF(①参加者一覧表!T18="","",①参加者一覧表!U18)</f>
        <v>0</v>
      </c>
      <c r="I19" s="211">
        <f t="shared" si="0"/>
        <v>0</v>
      </c>
      <c r="J19" s="35"/>
    </row>
    <row r="20" spans="1:10" ht="23.25" customHeight="1">
      <c r="A20" s="35"/>
      <c r="B20" s="134" t="s">
        <v>99</v>
      </c>
      <c r="C20" s="144">
        <f>①参加者一覧表!AE13</f>
        <v>0</v>
      </c>
      <c r="F20" s="316"/>
      <c r="G20" s="67" t="s">
        <v>195</v>
      </c>
      <c r="H20" s="68">
        <f>IF(①参加者一覧表!T19="","",①参加者一覧表!U19)</f>
        <v>0</v>
      </c>
      <c r="I20" s="133">
        <f t="shared" si="0"/>
        <v>0</v>
      </c>
      <c r="J20" s="35"/>
    </row>
    <row r="21" spans="1:10" ht="23.25" customHeight="1">
      <c r="A21" s="35"/>
      <c r="B21" s="135" t="s">
        <v>100</v>
      </c>
      <c r="C21" s="144">
        <f>①参加者一覧表!AE14</f>
        <v>0</v>
      </c>
      <c r="D21" s="33"/>
      <c r="E21" s="35"/>
      <c r="F21" s="316"/>
      <c r="G21" s="67" t="s">
        <v>216</v>
      </c>
      <c r="H21" s="68">
        <f>IF(①参加者一覧表!T20="","",①参加者一覧表!U20)</f>
        <v>0</v>
      </c>
      <c r="I21" s="133">
        <f t="shared" si="0"/>
        <v>0</v>
      </c>
      <c r="J21" s="35"/>
    </row>
    <row r="22" spans="1:10" ht="23.25" customHeight="1">
      <c r="A22" s="35"/>
      <c r="B22" s="134" t="s">
        <v>101</v>
      </c>
      <c r="C22" s="144">
        <f>①参加者一覧表!AE15</f>
        <v>0</v>
      </c>
      <c r="D22" s="33"/>
      <c r="E22" s="35"/>
      <c r="F22" s="316"/>
      <c r="G22" s="100" t="s">
        <v>217</v>
      </c>
      <c r="H22" s="101">
        <f>IF(①参加者一覧表!T21="","",①参加者一覧表!U21)</f>
        <v>0</v>
      </c>
      <c r="I22" s="132">
        <f t="shared" si="0"/>
        <v>0</v>
      </c>
      <c r="J22" s="35"/>
    </row>
    <row r="23" spans="1:10" ht="23.25" customHeight="1" thickBot="1">
      <c r="A23" s="35"/>
      <c r="B23" s="134" t="s">
        <v>102</v>
      </c>
      <c r="C23" s="144">
        <f>①参加者一覧表!AE16</f>
        <v>0</v>
      </c>
      <c r="D23" s="33"/>
      <c r="E23" s="35"/>
      <c r="F23" s="316"/>
      <c r="G23" s="213" t="s">
        <v>218</v>
      </c>
      <c r="H23" s="214">
        <f>IF(①参加者一覧表!T22="","",①参加者一覧表!U22)</f>
        <v>0</v>
      </c>
      <c r="I23" s="147">
        <f t="shared" si="0"/>
        <v>0</v>
      </c>
      <c r="J23" s="35"/>
    </row>
    <row r="24" spans="1:10" ht="23.25" customHeight="1" thickTop="1" thickBot="1">
      <c r="A24" s="35"/>
      <c r="B24" s="134" t="s">
        <v>103</v>
      </c>
      <c r="C24" s="144">
        <f>①参加者一覧表!AE17</f>
        <v>0</v>
      </c>
      <c r="D24" s="60"/>
      <c r="E24" s="60"/>
      <c r="F24" s="320" t="s">
        <v>107</v>
      </c>
      <c r="G24" s="321"/>
      <c r="H24" s="212">
        <f>SUM(H11:H16)</f>
        <v>0</v>
      </c>
      <c r="I24" s="145">
        <f>SUM(I11:I23)</f>
        <v>0</v>
      </c>
      <c r="J24" s="35"/>
    </row>
    <row r="25" spans="1:10" ht="16.5" customHeight="1" thickTop="1">
      <c r="B25" s="222" t="s">
        <v>92</v>
      </c>
      <c r="C25" s="223"/>
      <c r="D25" s="106"/>
      <c r="E25" s="106"/>
      <c r="F25" s="219" t="s">
        <v>221</v>
      </c>
      <c r="G25" s="216" t="s">
        <v>73</v>
      </c>
      <c r="H25" s="216">
        <f>①参加者一覧表!AA4</f>
        <v>0</v>
      </c>
      <c r="I25" s="217">
        <f>H25*600</f>
        <v>0</v>
      </c>
      <c r="J25" s="35"/>
    </row>
    <row r="26" spans="1:10" ht="18" thickBot="1">
      <c r="B26" s="39"/>
      <c r="C26" s="35"/>
      <c r="D26" s="35"/>
      <c r="E26" s="35"/>
      <c r="F26" s="146" t="s">
        <v>220</v>
      </c>
      <c r="G26" s="218" t="s">
        <v>222</v>
      </c>
      <c r="H26" s="215">
        <f>①参加者一覧表!AB4</f>
        <v>0</v>
      </c>
      <c r="I26" s="147">
        <f>①参加者一覧表!O4</f>
        <v>0</v>
      </c>
      <c r="J26" s="60"/>
    </row>
    <row r="27" spans="1:10" ht="19.5" thickTop="1">
      <c r="A27" s="71"/>
      <c r="B27" s="39"/>
      <c r="C27" s="35"/>
      <c r="D27" s="38"/>
      <c r="E27" s="38"/>
      <c r="F27" s="219" t="s">
        <v>224</v>
      </c>
      <c r="G27" s="216" t="s">
        <v>73</v>
      </c>
      <c r="H27" s="216">
        <f>①参加者一覧表!AE4</f>
        <v>0</v>
      </c>
      <c r="I27" s="217">
        <f>H27*600</f>
        <v>0</v>
      </c>
      <c r="J27" s="35"/>
    </row>
    <row r="28" spans="1:10" ht="19.5" thickBot="1">
      <c r="A28" s="35"/>
      <c r="B28" s="39"/>
      <c r="C28" s="35"/>
      <c r="D28" s="38"/>
      <c r="E28" s="38"/>
      <c r="F28" s="146" t="s">
        <v>223</v>
      </c>
      <c r="G28" s="215" t="s">
        <v>73</v>
      </c>
      <c r="H28" s="215">
        <f>①参加者一覧表!AF4</f>
        <v>0</v>
      </c>
      <c r="I28" s="147">
        <f>①参加者一覧表!P4</f>
        <v>0</v>
      </c>
      <c r="J28" s="35"/>
    </row>
    <row r="29" spans="1:10" ht="15" thickTop="1">
      <c r="A29" s="35"/>
      <c r="B29" s="39"/>
      <c r="C29" s="35"/>
      <c r="D29" s="35"/>
      <c r="E29" s="35"/>
      <c r="F29" s="219" t="s">
        <v>225</v>
      </c>
      <c r="G29" s="220" t="s">
        <v>94</v>
      </c>
      <c r="H29" s="221">
        <f>①参加者一覧表!AI4</f>
        <v>0</v>
      </c>
      <c r="I29" s="217">
        <f>H29*600</f>
        <v>0</v>
      </c>
      <c r="J29" s="35"/>
    </row>
    <row r="30" spans="1:10" ht="15" thickBot="1">
      <c r="A30" s="35"/>
      <c r="B30" s="39"/>
      <c r="C30" s="35"/>
      <c r="D30" s="35"/>
      <c r="E30" s="35"/>
      <c r="F30" s="225" t="s">
        <v>226</v>
      </c>
      <c r="G30" s="226" t="s">
        <v>94</v>
      </c>
      <c r="H30" s="227">
        <f>①参加者一覧表!AJ4</f>
        <v>0</v>
      </c>
      <c r="I30" s="230">
        <f>①参加者一覧表!Q4</f>
        <v>0</v>
      </c>
      <c r="J30" s="35"/>
    </row>
    <row r="31" spans="1:10" ht="15" thickBot="1">
      <c r="A31" s="35"/>
      <c r="B31" s="39"/>
      <c r="C31" s="35"/>
      <c r="D31" s="35"/>
      <c r="E31" s="35"/>
      <c r="F31" s="317" t="s">
        <v>227</v>
      </c>
      <c r="G31" s="318"/>
      <c r="H31" s="319"/>
      <c r="I31" s="231">
        <f>SUM(I25:I30)</f>
        <v>0</v>
      </c>
      <c r="J31" s="35"/>
    </row>
    <row r="32" spans="1:10" ht="15" thickBot="1">
      <c r="B32" s="39"/>
      <c r="C32" s="35"/>
      <c r="D32" s="35"/>
      <c r="E32" s="35"/>
      <c r="F32" s="228" t="s">
        <v>109</v>
      </c>
      <c r="G32" s="229">
        <f>IF(①参加者一覧表!L102="","",①参加者一覧表!L102)</f>
        <v>0</v>
      </c>
    </row>
    <row r="33" spans="2:9" ht="14.25">
      <c r="B33" s="39"/>
      <c r="C33" s="35"/>
      <c r="D33" s="35"/>
      <c r="E33" s="35"/>
    </row>
    <row r="34" spans="2:9" ht="14.25">
      <c r="B34" s="39"/>
      <c r="C34" s="35"/>
      <c r="D34" s="35"/>
      <c r="E34" s="35"/>
      <c r="I34" s="141"/>
    </row>
    <row r="35" spans="2:9" ht="14.25">
      <c r="B35" s="39"/>
      <c r="C35" s="35"/>
      <c r="D35" s="35"/>
      <c r="E35" s="35"/>
    </row>
    <row r="36" spans="2:9" ht="18.75">
      <c r="B36" s="39"/>
      <c r="C36" s="35"/>
      <c r="D36" s="35"/>
      <c r="E36" s="35"/>
      <c r="F36" s="38"/>
      <c r="G36" s="38"/>
      <c r="H36" s="38"/>
    </row>
    <row r="37" spans="2:9" ht="18.75">
      <c r="B37" s="39"/>
      <c r="C37" s="35"/>
      <c r="D37" s="35"/>
      <c r="E37" s="35"/>
      <c r="F37" s="40"/>
      <c r="G37" s="40"/>
      <c r="H37" s="40"/>
      <c r="I37" s="38"/>
    </row>
    <row r="38" spans="2:9" ht="14.25">
      <c r="B38" s="39"/>
      <c r="C38" s="35"/>
      <c r="D38" s="35"/>
      <c r="E38" s="35"/>
      <c r="F38" s="314">
        <f ca="1">TODAY()</f>
        <v>45609</v>
      </c>
      <c r="G38" s="314"/>
      <c r="H38" s="314"/>
      <c r="I38" s="35"/>
    </row>
    <row r="39" spans="2:9" ht="14.25">
      <c r="B39" s="39"/>
      <c r="C39" s="35"/>
      <c r="D39" s="35"/>
      <c r="E39" s="35"/>
      <c r="F39" s="40"/>
      <c r="G39" s="40"/>
      <c r="H39" s="40"/>
      <c r="I39" s="35"/>
    </row>
    <row r="40" spans="2:9" ht="14.25">
      <c r="B40" s="39"/>
      <c r="C40" s="35"/>
      <c r="D40" s="35"/>
      <c r="E40" s="35"/>
      <c r="F40" s="40"/>
      <c r="G40" s="40"/>
      <c r="H40" s="40"/>
      <c r="I40" s="35"/>
    </row>
    <row r="41" spans="2:9" ht="14.25">
      <c r="B41" s="39"/>
      <c r="C41" s="35"/>
      <c r="D41" s="35"/>
      <c r="E41" s="35"/>
      <c r="F41" s="40"/>
      <c r="G41" s="40"/>
      <c r="H41" s="40"/>
      <c r="I41" s="35"/>
    </row>
    <row r="42" spans="2:9" ht="14.25">
      <c r="B42" s="39"/>
      <c r="C42" s="35"/>
      <c r="D42" s="35"/>
      <c r="E42" s="35"/>
      <c r="F42" s="40"/>
      <c r="G42" s="40"/>
      <c r="H42" s="40"/>
      <c r="I42" s="35"/>
    </row>
    <row r="43" spans="2:9" ht="14.25">
      <c r="B43" s="39"/>
      <c r="C43" s="35"/>
      <c r="D43" s="35"/>
      <c r="E43" s="35"/>
      <c r="F43" s="40"/>
      <c r="G43" s="40"/>
      <c r="H43" s="40"/>
      <c r="I43" s="35"/>
    </row>
    <row r="44" spans="2:9" ht="14.25">
      <c r="B44" s="39"/>
      <c r="C44" s="35"/>
      <c r="D44" s="35"/>
      <c r="E44" s="35"/>
      <c r="F44" s="40"/>
      <c r="G44" s="40"/>
      <c r="H44" s="40"/>
      <c r="I44" s="35"/>
    </row>
    <row r="45" spans="2:9" ht="14.25">
      <c r="D45" s="35"/>
      <c r="E45" s="35"/>
      <c r="F45" s="40"/>
      <c r="G45" s="40"/>
      <c r="H45" s="40"/>
      <c r="I45" s="35"/>
    </row>
    <row r="46" spans="2:9" ht="14.25">
      <c r="D46" s="35"/>
      <c r="E46" s="35"/>
      <c r="F46" s="40"/>
      <c r="G46" s="40"/>
      <c r="H46" s="40"/>
      <c r="I46" s="35"/>
    </row>
  </sheetData>
  <sheetProtection selectLockedCells="1" selectUnlockedCells="1"/>
  <mergeCells count="20">
    <mergeCell ref="C8:D8"/>
    <mergeCell ref="C9:D9"/>
    <mergeCell ref="C10:D10"/>
    <mergeCell ref="B12:B13"/>
    <mergeCell ref="B14:B15"/>
    <mergeCell ref="D1:J1"/>
    <mergeCell ref="A2:J2"/>
    <mergeCell ref="A3:J3"/>
    <mergeCell ref="A4:J4"/>
    <mergeCell ref="B7:C7"/>
    <mergeCell ref="D6:I6"/>
    <mergeCell ref="D5:F5"/>
    <mergeCell ref="B16:B17"/>
    <mergeCell ref="C12:C13"/>
    <mergeCell ref="C14:C15"/>
    <mergeCell ref="C16:C17"/>
    <mergeCell ref="F38:H38"/>
    <mergeCell ref="F11:F23"/>
    <mergeCell ref="F31:H31"/>
    <mergeCell ref="F24:G24"/>
  </mergeCells>
  <phoneticPr fontId="6"/>
  <printOptions horizontalCentered="1"/>
  <pageMargins left="0.39370078740157483" right="0.39370078740157483" top="0.59055118110236227" bottom="0.59055118110236227"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32</v>
      </c>
      <c r="B1" t="s">
        <v>33</v>
      </c>
      <c r="C1" t="s">
        <v>34</v>
      </c>
      <c r="D1" t="s">
        <v>35</v>
      </c>
      <c r="E1" t="s">
        <v>36</v>
      </c>
      <c r="F1" t="s">
        <v>37</v>
      </c>
      <c r="G1" t="s">
        <v>38</v>
      </c>
      <c r="H1" t="s">
        <v>39</v>
      </c>
      <c r="I1" t="s">
        <v>40</v>
      </c>
    </row>
    <row r="2" spans="1:9">
      <c r="A2" t="e">
        <f>IF(H2="","",RIGHT(#REF!,4))&amp;(D2&amp;"0000")+H2</f>
        <v>#VALUE!</v>
      </c>
      <c r="B2" t="str">
        <f>IF(H2="","",①参加者一覧表!B10)</f>
        <v/>
      </c>
      <c r="C2" t="str">
        <f>IF(H2="","",①参加者一覧表!C10)</f>
        <v/>
      </c>
      <c r="D2" t="str">
        <f>IF(H2="","",IF(①参加者一覧表!D10="男",1,2))</f>
        <v/>
      </c>
      <c r="E2" t="str">
        <f>IF(H2="","",23)</f>
        <v/>
      </c>
      <c r="F2" t="str">
        <f>IF(H2="","",#REF!)</f>
        <v/>
      </c>
      <c r="G2" t="str">
        <f>IF(H2="","",①参加者一覧表!$C$3)</f>
        <v/>
      </c>
      <c r="H2" t="str">
        <f>IF(①参加者一覧表!P10="","",①参加者一覧表!P10)</f>
        <v/>
      </c>
      <c r="I2" t="str">
        <f>IF(H2="","",IF(①参加者一覧表!F10="","",IF(D2=1,VLOOKUP(①参加者一覧表!F10,#REF!,2,FALSE),VLOOKUP(①参加者一覧表!F10,#REF!,2,FALSE)))&amp;" "&amp;①参加者一覧表!G10)</f>
        <v/>
      </c>
    </row>
    <row r="3" spans="1:9">
      <c r="A3" t="e">
        <f>IF(H3="","",RIGHT(#REF!,4))&amp;(D3&amp;"0000")+H3</f>
        <v>#VALUE!</v>
      </c>
      <c r="B3" t="str">
        <f>IF(H3="","",①参加者一覧表!B11)</f>
        <v/>
      </c>
      <c r="C3" t="str">
        <f>IF(H3="","",①参加者一覧表!C11)</f>
        <v/>
      </c>
      <c r="D3" t="str">
        <f>IF(H3="","",IF(①参加者一覧表!D11="男",1,2))</f>
        <v/>
      </c>
      <c r="E3" t="str">
        <f t="shared" ref="E3:E66" si="0">IF(H3="","",23)</f>
        <v/>
      </c>
      <c r="F3" t="str">
        <f>IF(H3="","",#REF!)</f>
        <v/>
      </c>
      <c r="G3" t="str">
        <f>IF(H3="","",①参加者一覧表!$C$3)</f>
        <v/>
      </c>
      <c r="H3" t="str">
        <f>IF(①参加者一覧表!P11="","",①参加者一覧表!P11)</f>
        <v/>
      </c>
      <c r="I3" t="str">
        <f>IF(H3="","",IF(①参加者一覧表!F11="","",IF(D3=1,VLOOKUP(①参加者一覧表!F11,#REF!,2,FALSE),VLOOKUP(①参加者一覧表!F11,#REF!,2,FALSE)))&amp;" "&amp;①参加者一覧表!G11)</f>
        <v/>
      </c>
    </row>
    <row r="4" spans="1:9">
      <c r="A4" t="e">
        <f>IF(H4="","",RIGHT(#REF!,4))&amp;(D4&amp;"0000")+H4</f>
        <v>#VALUE!</v>
      </c>
      <c r="B4" t="str">
        <f>IF(H4="","",①参加者一覧表!B12)</f>
        <v/>
      </c>
      <c r="C4" t="str">
        <f>IF(H4="","",①参加者一覧表!C12)</f>
        <v/>
      </c>
      <c r="D4" t="str">
        <f>IF(H4="","",IF(①参加者一覧表!D12="男",1,2))</f>
        <v/>
      </c>
      <c r="E4" t="str">
        <f t="shared" si="0"/>
        <v/>
      </c>
      <c r="F4" t="str">
        <f>IF(H4="","",#REF!)</f>
        <v/>
      </c>
      <c r="G4" t="str">
        <f>IF(H4="","",①参加者一覧表!$C$3)</f>
        <v/>
      </c>
      <c r="H4" t="str">
        <f>IF(①参加者一覧表!P12="","",①参加者一覧表!P12)</f>
        <v/>
      </c>
      <c r="I4" t="str">
        <f>IF(H4="","",IF(①参加者一覧表!F12="","",IF(D4=1,VLOOKUP(①参加者一覧表!F12,#REF!,2,FALSE),VLOOKUP(①参加者一覧表!F12,#REF!,2,FALSE)))&amp;" "&amp;①参加者一覧表!G12)</f>
        <v/>
      </c>
    </row>
    <row r="5" spans="1:9">
      <c r="A5" t="e">
        <f>IF(H5="","",RIGHT(#REF!,4))&amp;(D5&amp;"0000")+H5</f>
        <v>#VALUE!</v>
      </c>
      <c r="B5" t="str">
        <f>IF(H5="","",①参加者一覧表!B13)</f>
        <v/>
      </c>
      <c r="C5" t="str">
        <f>IF(H5="","",①参加者一覧表!C13)</f>
        <v/>
      </c>
      <c r="D5" t="str">
        <f>IF(H5="","",IF(①参加者一覧表!D13="男",1,2))</f>
        <v/>
      </c>
      <c r="E5" t="str">
        <f t="shared" si="0"/>
        <v/>
      </c>
      <c r="F5" t="str">
        <f>IF(H5="","",#REF!)</f>
        <v/>
      </c>
      <c r="G5" t="str">
        <f>IF(H5="","",①参加者一覧表!$C$3)</f>
        <v/>
      </c>
      <c r="H5" t="str">
        <f>IF(①参加者一覧表!P13="","",①参加者一覧表!P13)</f>
        <v/>
      </c>
      <c r="I5" t="str">
        <f>IF(H5="","",IF(①参加者一覧表!F13="","",IF(D5=1,VLOOKUP(①参加者一覧表!F13,#REF!,2,FALSE),VLOOKUP(①参加者一覧表!F13,#REF!,2,FALSE)))&amp;" "&amp;①参加者一覧表!G13)</f>
        <v/>
      </c>
    </row>
    <row r="6" spans="1:9">
      <c r="A6" t="e">
        <f>IF(H6="","",RIGHT(#REF!,4))&amp;(D6&amp;"0000")+H6</f>
        <v>#VALUE!</v>
      </c>
      <c r="B6" t="str">
        <f>IF(H6="","",①参加者一覧表!B14)</f>
        <v/>
      </c>
      <c r="C6" t="str">
        <f>IF(H6="","",①参加者一覧表!C14)</f>
        <v/>
      </c>
      <c r="D6" t="str">
        <f>IF(H6="","",IF(①参加者一覧表!D14="男",1,2))</f>
        <v/>
      </c>
      <c r="E6" t="str">
        <f t="shared" si="0"/>
        <v/>
      </c>
      <c r="F6" t="str">
        <f>IF(H6="","",#REF!)</f>
        <v/>
      </c>
      <c r="G6" t="str">
        <f>IF(H6="","",①参加者一覧表!$C$3)</f>
        <v/>
      </c>
      <c r="H6" t="str">
        <f>IF(①参加者一覧表!P14="","",①参加者一覧表!P14)</f>
        <v/>
      </c>
      <c r="I6" t="str">
        <f>IF(H6="","",IF(①参加者一覧表!F14="","",IF(D6=1,VLOOKUP(①参加者一覧表!F14,#REF!,2,FALSE),VLOOKUP(①参加者一覧表!F14,#REF!,2,FALSE)))&amp;" "&amp;①参加者一覧表!G14)</f>
        <v/>
      </c>
    </row>
    <row r="7" spans="1:9">
      <c r="A7" t="e">
        <f>IF(H7="","",RIGHT(#REF!,4))&amp;(D7&amp;"0000")+H7</f>
        <v>#VALUE!</v>
      </c>
      <c r="B7" t="str">
        <f>IF(H7="","",①参加者一覧表!B15)</f>
        <v/>
      </c>
      <c r="C7" t="str">
        <f>IF(H7="","",①参加者一覧表!C15)</f>
        <v/>
      </c>
      <c r="D7" t="str">
        <f>IF(H7="","",IF(①参加者一覧表!D15="男",1,2))</f>
        <v/>
      </c>
      <c r="E7" t="str">
        <f t="shared" si="0"/>
        <v/>
      </c>
      <c r="F7" t="str">
        <f>IF(H7="","",#REF!)</f>
        <v/>
      </c>
      <c r="G7" t="str">
        <f>IF(H7="","",①参加者一覧表!$C$3)</f>
        <v/>
      </c>
      <c r="H7" t="str">
        <f>IF(①参加者一覧表!P15="","",①参加者一覧表!P15)</f>
        <v/>
      </c>
      <c r="I7" t="str">
        <f>IF(H7="","",IF(①参加者一覧表!F15="","",IF(D7=1,VLOOKUP(①参加者一覧表!F15,#REF!,2,FALSE),VLOOKUP(①参加者一覧表!F15,#REF!,2,FALSE)))&amp;" "&amp;①参加者一覧表!G15)</f>
        <v/>
      </c>
    </row>
    <row r="8" spans="1:9">
      <c r="A8" t="e">
        <f>IF(H8="","",RIGHT(#REF!,4))&amp;(D8&amp;"0000")+H8</f>
        <v>#VALUE!</v>
      </c>
      <c r="B8" t="str">
        <f>IF(H8="","",①参加者一覧表!B16)</f>
        <v/>
      </c>
      <c r="C8" t="str">
        <f>IF(H8="","",①参加者一覧表!C16)</f>
        <v/>
      </c>
      <c r="D8" t="str">
        <f>IF(H8="","",IF(①参加者一覧表!D16="男",1,2))</f>
        <v/>
      </c>
      <c r="E8" t="str">
        <f t="shared" si="0"/>
        <v/>
      </c>
      <c r="F8" t="str">
        <f>IF(H8="","",#REF!)</f>
        <v/>
      </c>
      <c r="G8" t="str">
        <f>IF(H8="","",①参加者一覧表!$C$3)</f>
        <v/>
      </c>
      <c r="H8" t="str">
        <f>IF(①参加者一覧表!P16="","",①参加者一覧表!P16)</f>
        <v/>
      </c>
      <c r="I8" t="str">
        <f>IF(H8="","",IF(①参加者一覧表!F16="","",IF(D8=1,VLOOKUP(①参加者一覧表!F16,#REF!,2,FALSE),VLOOKUP(①参加者一覧表!F16,#REF!,2,FALSE)))&amp;" "&amp;①参加者一覧表!G16)</f>
        <v/>
      </c>
    </row>
    <row r="9" spans="1:9">
      <c r="A9" t="e">
        <f>IF(H9="","",RIGHT(#REF!,4))&amp;(D9&amp;"0000")+H9</f>
        <v>#VALUE!</v>
      </c>
      <c r="B9" t="str">
        <f>IF(H9="","",①参加者一覧表!B17)</f>
        <v/>
      </c>
      <c r="C9" t="str">
        <f>IF(H9="","",①参加者一覧表!C17)</f>
        <v/>
      </c>
      <c r="D9" t="str">
        <f>IF(H9="","",IF(①参加者一覧表!D17="男",1,2))</f>
        <v/>
      </c>
      <c r="E9" t="str">
        <f t="shared" si="0"/>
        <v/>
      </c>
      <c r="F9" t="str">
        <f>IF(H9="","",#REF!)</f>
        <v/>
      </c>
      <c r="G9" t="str">
        <f>IF(H9="","",①参加者一覧表!$C$3)</f>
        <v/>
      </c>
      <c r="H9" t="str">
        <f>IF(①参加者一覧表!P17="","",①参加者一覧表!P17)</f>
        <v/>
      </c>
      <c r="I9" t="str">
        <f>IF(H9="","",IF(①参加者一覧表!F17="","",IF(D9=1,VLOOKUP(①参加者一覧表!F17,#REF!,2,FALSE),VLOOKUP(①参加者一覧表!F17,#REF!,2,FALSE)))&amp;" "&amp;①参加者一覧表!G17)</f>
        <v/>
      </c>
    </row>
    <row r="10" spans="1:9">
      <c r="A10" t="e">
        <f>IF(H10="","",RIGHT(#REF!,4))&amp;(D10&amp;"0000")+H10</f>
        <v>#VALUE!</v>
      </c>
      <c r="B10" t="str">
        <f>IF(H10="","",①参加者一覧表!B18)</f>
        <v/>
      </c>
      <c r="C10" t="str">
        <f>IF(H10="","",①参加者一覧表!C18)</f>
        <v/>
      </c>
      <c r="D10" t="str">
        <f>IF(H10="","",IF(①参加者一覧表!D18="男",1,2))</f>
        <v/>
      </c>
      <c r="E10" t="str">
        <f t="shared" si="0"/>
        <v/>
      </c>
      <c r="F10" t="str">
        <f>IF(H10="","",#REF!)</f>
        <v/>
      </c>
      <c r="G10" t="str">
        <f>IF(H10="","",①参加者一覧表!$C$3)</f>
        <v/>
      </c>
      <c r="H10" t="str">
        <f>IF(①参加者一覧表!P18="","",①参加者一覧表!P18)</f>
        <v/>
      </c>
      <c r="I10" t="str">
        <f>IF(H10="","",IF(①参加者一覧表!F18="","",IF(D10=1,VLOOKUP(①参加者一覧表!F18,#REF!,2,FALSE),VLOOKUP(①参加者一覧表!F18,#REF!,2,FALSE)))&amp;" "&amp;①参加者一覧表!G18)</f>
        <v/>
      </c>
    </row>
    <row r="11" spans="1:9">
      <c r="A11" t="e">
        <f>IF(H11="","",RIGHT(#REF!,4))&amp;(D11&amp;"0000")+H11</f>
        <v>#VALUE!</v>
      </c>
      <c r="B11" t="str">
        <f>IF(H11="","",①参加者一覧表!B19)</f>
        <v/>
      </c>
      <c r="C11" t="str">
        <f>IF(H11="","",①参加者一覧表!C19)</f>
        <v/>
      </c>
      <c r="D11" t="str">
        <f>IF(H11="","",IF(①参加者一覧表!D19="男",1,2))</f>
        <v/>
      </c>
      <c r="E11" t="str">
        <f t="shared" si="0"/>
        <v/>
      </c>
      <c r="F11" t="str">
        <f>IF(H11="","",#REF!)</f>
        <v/>
      </c>
      <c r="G11" t="str">
        <f>IF(H11="","",①参加者一覧表!$C$3)</f>
        <v/>
      </c>
      <c r="H11" t="str">
        <f>IF(①参加者一覧表!P19="","",①参加者一覧表!P19)</f>
        <v/>
      </c>
      <c r="I11" t="str">
        <f>IF(H11="","",IF(①参加者一覧表!F19="","",IF(D11=1,VLOOKUP(①参加者一覧表!F19,#REF!,2,FALSE),VLOOKUP(①参加者一覧表!F19,#REF!,2,FALSE)))&amp;" "&amp;①参加者一覧表!G19)</f>
        <v/>
      </c>
    </row>
    <row r="12" spans="1:9">
      <c r="A12" t="e">
        <f>IF(H12="","",RIGHT(#REF!,4))&amp;(D12&amp;"0000")+H12</f>
        <v>#VALUE!</v>
      </c>
      <c r="B12" t="str">
        <f>IF(H12="","",①参加者一覧表!B20)</f>
        <v/>
      </c>
      <c r="C12" t="str">
        <f>IF(H12="","",①参加者一覧表!C20)</f>
        <v/>
      </c>
      <c r="D12" t="str">
        <f>IF(H12="","",IF(①参加者一覧表!D20="男",1,2))</f>
        <v/>
      </c>
      <c r="E12" t="str">
        <f t="shared" si="0"/>
        <v/>
      </c>
      <c r="F12" t="str">
        <f>IF(H12="","",#REF!)</f>
        <v/>
      </c>
      <c r="G12" t="str">
        <f>IF(H12="","",①参加者一覧表!$C$3)</f>
        <v/>
      </c>
      <c r="H12" t="str">
        <f>IF(①参加者一覧表!P20="","",①参加者一覧表!P20)</f>
        <v/>
      </c>
      <c r="I12" t="str">
        <f>IF(H12="","",IF(①参加者一覧表!F20="","",IF(D12=1,VLOOKUP(①参加者一覧表!F20,#REF!,2,FALSE),VLOOKUP(①参加者一覧表!F20,#REF!,2,FALSE)))&amp;" "&amp;①参加者一覧表!G20)</f>
        <v/>
      </c>
    </row>
    <row r="13" spans="1:9">
      <c r="A13" t="e">
        <f>IF(H13="","",RIGHT(#REF!,4))&amp;(D13&amp;"0000")+H13</f>
        <v>#VALUE!</v>
      </c>
      <c r="B13" t="str">
        <f>IF(H13="","",①参加者一覧表!B21)</f>
        <v/>
      </c>
      <c r="C13" t="str">
        <f>IF(H13="","",①参加者一覧表!C21)</f>
        <v/>
      </c>
      <c r="D13" t="str">
        <f>IF(H13="","",IF(①参加者一覧表!D21="男",1,2))</f>
        <v/>
      </c>
      <c r="E13" t="str">
        <f t="shared" si="0"/>
        <v/>
      </c>
      <c r="F13" t="str">
        <f>IF(H13="","",#REF!)</f>
        <v/>
      </c>
      <c r="G13" t="str">
        <f>IF(H13="","",①参加者一覧表!$C$3)</f>
        <v/>
      </c>
      <c r="H13" t="str">
        <f>IF(①参加者一覧表!P21="","",①参加者一覧表!P21)</f>
        <v/>
      </c>
      <c r="I13" t="str">
        <f>IF(H13="","",IF(①参加者一覧表!F21="","",IF(D13=1,VLOOKUP(①参加者一覧表!F21,#REF!,2,FALSE),VLOOKUP(①参加者一覧表!F21,#REF!,2,FALSE)))&amp;" "&amp;①参加者一覧表!G21)</f>
        <v/>
      </c>
    </row>
    <row r="14" spans="1:9">
      <c r="A14" t="e">
        <f>IF(H14="","",RIGHT(#REF!,4))&amp;(D14&amp;"0000")+H14</f>
        <v>#VALUE!</v>
      </c>
      <c r="B14" t="str">
        <f>IF(H14="","",①参加者一覧表!B22)</f>
        <v/>
      </c>
      <c r="C14" t="str">
        <f>IF(H14="","",①参加者一覧表!C22)</f>
        <v/>
      </c>
      <c r="D14" t="str">
        <f>IF(H14="","",IF(①参加者一覧表!D22="男",1,2))</f>
        <v/>
      </c>
      <c r="E14" t="str">
        <f t="shared" si="0"/>
        <v/>
      </c>
      <c r="F14" t="str">
        <f>IF(H14="","",#REF!)</f>
        <v/>
      </c>
      <c r="G14" t="str">
        <f>IF(H14="","",①参加者一覧表!$C$3)</f>
        <v/>
      </c>
      <c r="H14" t="str">
        <f>IF(①参加者一覧表!P22="","",①参加者一覧表!P22)</f>
        <v/>
      </c>
      <c r="I14" t="str">
        <f>IF(H14="","",IF(①参加者一覧表!F22="","",IF(D14=1,VLOOKUP(①参加者一覧表!F22,#REF!,2,FALSE),VLOOKUP(①参加者一覧表!F22,#REF!,2,FALSE)))&amp;" "&amp;①参加者一覧表!G22)</f>
        <v/>
      </c>
    </row>
    <row r="15" spans="1:9">
      <c r="A15" t="e">
        <f>IF(H15="","",RIGHT(#REF!,4))&amp;(D15&amp;"0000")+H15</f>
        <v>#VALUE!</v>
      </c>
      <c r="B15" t="str">
        <f>IF(H15="","",①参加者一覧表!B23)</f>
        <v/>
      </c>
      <c r="C15" t="str">
        <f>IF(H15="","",①参加者一覧表!C23)</f>
        <v/>
      </c>
      <c r="D15" t="str">
        <f>IF(H15="","",IF(①参加者一覧表!D23="男",1,2))</f>
        <v/>
      </c>
      <c r="E15" t="str">
        <f t="shared" si="0"/>
        <v/>
      </c>
      <c r="F15" t="str">
        <f>IF(H15="","",#REF!)</f>
        <v/>
      </c>
      <c r="G15" t="str">
        <f>IF(H15="","",①参加者一覧表!$C$3)</f>
        <v/>
      </c>
      <c r="H15" t="str">
        <f>IF(①参加者一覧表!P23="","",①参加者一覧表!P23)</f>
        <v/>
      </c>
      <c r="I15" t="str">
        <f>IF(H15="","",IF(①参加者一覧表!F23="","",IF(D15=1,VLOOKUP(①参加者一覧表!F23,#REF!,2,FALSE),VLOOKUP(①参加者一覧表!F23,#REF!,2,FALSE)))&amp;" "&amp;①参加者一覧表!G23)</f>
        <v/>
      </c>
    </row>
    <row r="16" spans="1:9">
      <c r="A16" t="e">
        <f>IF(H16="","",RIGHT(#REF!,4))&amp;(D16&amp;"0000")+H16</f>
        <v>#VALUE!</v>
      </c>
      <c r="B16" t="str">
        <f>IF(H16="","",①参加者一覧表!B24)</f>
        <v/>
      </c>
      <c r="C16" t="str">
        <f>IF(H16="","",①参加者一覧表!C24)</f>
        <v/>
      </c>
      <c r="D16" t="str">
        <f>IF(H16="","",IF(①参加者一覧表!D24="男",1,2))</f>
        <v/>
      </c>
      <c r="E16" t="str">
        <f t="shared" si="0"/>
        <v/>
      </c>
      <c r="F16" t="str">
        <f>IF(H16="","",#REF!)</f>
        <v/>
      </c>
      <c r="G16" t="str">
        <f>IF(H16="","",①参加者一覧表!$C$3)</f>
        <v/>
      </c>
      <c r="H16" t="str">
        <f>IF(①参加者一覧表!P24="","",①参加者一覧表!P24)</f>
        <v/>
      </c>
      <c r="I16" t="str">
        <f>IF(H16="","",IF(①参加者一覧表!F24="","",IF(D16=1,VLOOKUP(①参加者一覧表!F24,#REF!,2,FALSE),VLOOKUP(①参加者一覧表!F24,#REF!,2,FALSE)))&amp;" "&amp;①参加者一覧表!G24)</f>
        <v/>
      </c>
    </row>
    <row r="17" spans="1:9">
      <c r="A17" t="e">
        <f>IF(H17="","",RIGHT(#REF!,4))&amp;(D17&amp;"0000")+H17</f>
        <v>#VALUE!</v>
      </c>
      <c r="B17" t="str">
        <f>IF(H17="","",①参加者一覧表!B25)</f>
        <v/>
      </c>
      <c r="C17" t="str">
        <f>IF(H17="","",①参加者一覧表!C25)</f>
        <v/>
      </c>
      <c r="D17" t="str">
        <f>IF(H17="","",IF(①参加者一覧表!D25="男",1,2))</f>
        <v/>
      </c>
      <c r="E17" t="str">
        <f t="shared" si="0"/>
        <v/>
      </c>
      <c r="F17" t="str">
        <f>IF(H17="","",#REF!)</f>
        <v/>
      </c>
      <c r="G17" t="str">
        <f>IF(H17="","",①参加者一覧表!$C$3)</f>
        <v/>
      </c>
      <c r="H17" t="str">
        <f>IF(①参加者一覧表!P25="","",①参加者一覧表!P25)</f>
        <v/>
      </c>
      <c r="I17" t="str">
        <f>IF(H17="","",IF(①参加者一覧表!F25="","",IF(D17=1,VLOOKUP(①参加者一覧表!F25,#REF!,2,FALSE),VLOOKUP(①参加者一覧表!F25,#REF!,2,FALSE)))&amp;" "&amp;①参加者一覧表!G25)</f>
        <v/>
      </c>
    </row>
    <row r="18" spans="1:9">
      <c r="A18" t="e">
        <f>IF(H18="","",RIGHT(#REF!,4))&amp;(D18&amp;"0000")+H18</f>
        <v>#VALUE!</v>
      </c>
      <c r="B18" t="str">
        <f>IF(H18="","",①参加者一覧表!B26)</f>
        <v/>
      </c>
      <c r="C18" t="str">
        <f>IF(H18="","",①参加者一覧表!C26)</f>
        <v/>
      </c>
      <c r="D18" t="str">
        <f>IF(H18="","",IF(①参加者一覧表!D26="男",1,2))</f>
        <v/>
      </c>
      <c r="E18" t="str">
        <f t="shared" si="0"/>
        <v/>
      </c>
      <c r="F18" t="str">
        <f>IF(H18="","",#REF!)</f>
        <v/>
      </c>
      <c r="G18" t="str">
        <f>IF(H18="","",①参加者一覧表!$C$3)</f>
        <v/>
      </c>
      <c r="H18" t="str">
        <f>IF(①参加者一覧表!P26="","",①参加者一覧表!P26)</f>
        <v/>
      </c>
      <c r="I18" t="str">
        <f>IF(H18="","",IF(①参加者一覧表!F26="","",IF(D18=1,VLOOKUP(①参加者一覧表!F26,#REF!,2,FALSE),VLOOKUP(①参加者一覧表!F26,#REF!,2,FALSE)))&amp;" "&amp;①参加者一覧表!G26)</f>
        <v/>
      </c>
    </row>
    <row r="19" spans="1:9">
      <c r="A19" t="e">
        <f>IF(H19="","",RIGHT(#REF!,4))&amp;(D19&amp;"0000")+H19</f>
        <v>#VALUE!</v>
      </c>
      <c r="B19" t="str">
        <f>IF(H19="","",①参加者一覧表!B27)</f>
        <v/>
      </c>
      <c r="C19" t="str">
        <f>IF(H19="","",①参加者一覧表!C27)</f>
        <v/>
      </c>
      <c r="D19" t="str">
        <f>IF(H19="","",IF(①参加者一覧表!D27="男",1,2))</f>
        <v/>
      </c>
      <c r="E19" t="str">
        <f t="shared" si="0"/>
        <v/>
      </c>
      <c r="F19" t="str">
        <f>IF(H19="","",#REF!)</f>
        <v/>
      </c>
      <c r="G19" t="str">
        <f>IF(H19="","",①参加者一覧表!$C$3)</f>
        <v/>
      </c>
      <c r="H19" t="str">
        <f>IF(①参加者一覧表!P27="","",①参加者一覧表!P27)</f>
        <v/>
      </c>
      <c r="I19" t="str">
        <f>IF(H19="","",IF(①参加者一覧表!F27="","",IF(D19=1,VLOOKUP(①参加者一覧表!F27,#REF!,2,FALSE),VLOOKUP(①参加者一覧表!F27,#REF!,2,FALSE)))&amp;" "&amp;①参加者一覧表!G27)</f>
        <v/>
      </c>
    </row>
    <row r="20" spans="1:9">
      <c r="A20" t="e">
        <f>IF(H20="","",RIGHT(#REF!,4))&amp;(D20&amp;"0000")+H20</f>
        <v>#VALUE!</v>
      </c>
      <c r="B20" t="str">
        <f>IF(H20="","",①参加者一覧表!B28)</f>
        <v/>
      </c>
      <c r="C20" t="str">
        <f>IF(H20="","",①参加者一覧表!C28)</f>
        <v/>
      </c>
      <c r="D20" t="str">
        <f>IF(H20="","",IF(①参加者一覧表!D28="男",1,2))</f>
        <v/>
      </c>
      <c r="E20" t="str">
        <f t="shared" si="0"/>
        <v/>
      </c>
      <c r="F20" t="str">
        <f>IF(H20="","",#REF!)</f>
        <v/>
      </c>
      <c r="G20" t="str">
        <f>IF(H20="","",①参加者一覧表!$C$3)</f>
        <v/>
      </c>
      <c r="H20" t="str">
        <f>IF(①参加者一覧表!P28="","",①参加者一覧表!P28)</f>
        <v/>
      </c>
      <c r="I20" t="str">
        <f>IF(H20="","",IF(①参加者一覧表!F28="","",IF(D20=1,VLOOKUP(①参加者一覧表!F28,#REF!,2,FALSE),VLOOKUP(①参加者一覧表!F28,#REF!,2,FALSE)))&amp;" "&amp;①参加者一覧表!G28)</f>
        <v/>
      </c>
    </row>
    <row r="21" spans="1:9">
      <c r="A21" t="e">
        <f>IF(H21="","",RIGHT(#REF!,4))&amp;(D21&amp;"0000")+H21</f>
        <v>#VALUE!</v>
      </c>
      <c r="B21" t="str">
        <f>IF(H21="","",①参加者一覧表!B29)</f>
        <v/>
      </c>
      <c r="C21" t="str">
        <f>IF(H21="","",①参加者一覧表!C29)</f>
        <v/>
      </c>
      <c r="D21" t="str">
        <f>IF(H21="","",IF(①参加者一覧表!D29="男",1,2))</f>
        <v/>
      </c>
      <c r="E21" t="str">
        <f t="shared" si="0"/>
        <v/>
      </c>
      <c r="F21" t="str">
        <f>IF(H21="","",#REF!)</f>
        <v/>
      </c>
      <c r="G21" t="str">
        <f>IF(H21="","",①参加者一覧表!$C$3)</f>
        <v/>
      </c>
      <c r="H21" t="str">
        <f>IF(①参加者一覧表!P29="","",①参加者一覧表!P29)</f>
        <v/>
      </c>
      <c r="I21" t="str">
        <f>IF(H21="","",IF(①参加者一覧表!F29="","",IF(D21=1,VLOOKUP(①参加者一覧表!F29,#REF!,2,FALSE),VLOOKUP(①参加者一覧表!F29,#REF!,2,FALSE)))&amp;" "&amp;①参加者一覧表!G29)</f>
        <v/>
      </c>
    </row>
    <row r="22" spans="1:9">
      <c r="A22" t="e">
        <f>IF(H22="","",RIGHT(#REF!,4))&amp;(D22&amp;"0000")+H22</f>
        <v>#VALUE!</v>
      </c>
      <c r="B22" t="str">
        <f>IF(H22="","",①参加者一覧表!B30)</f>
        <v/>
      </c>
      <c r="C22" t="str">
        <f>IF(H22="","",①参加者一覧表!C30)</f>
        <v/>
      </c>
      <c r="D22" t="str">
        <f>IF(H22="","",IF(①参加者一覧表!D30="男",1,2))</f>
        <v/>
      </c>
      <c r="E22" t="str">
        <f t="shared" si="0"/>
        <v/>
      </c>
      <c r="F22" t="str">
        <f>IF(H22="","",#REF!)</f>
        <v/>
      </c>
      <c r="G22" t="str">
        <f>IF(H22="","",①参加者一覧表!$C$3)</f>
        <v/>
      </c>
      <c r="H22" t="str">
        <f>IF(①参加者一覧表!P30="","",①参加者一覧表!P30)</f>
        <v/>
      </c>
      <c r="I22" t="str">
        <f>IF(H22="","",IF(①参加者一覧表!F30="","",IF(D22=1,VLOOKUP(①参加者一覧表!F30,#REF!,2,FALSE),VLOOKUP(①参加者一覧表!F30,#REF!,2,FALSE)))&amp;" "&amp;①参加者一覧表!G30)</f>
        <v/>
      </c>
    </row>
    <row r="23" spans="1:9">
      <c r="A23" t="e">
        <f>IF(H23="","",RIGHT(#REF!,4))&amp;(D23&amp;"0000")+H23</f>
        <v>#VALUE!</v>
      </c>
      <c r="B23" t="str">
        <f>IF(H23="","",①参加者一覧表!B31)</f>
        <v/>
      </c>
      <c r="C23" t="str">
        <f>IF(H23="","",①参加者一覧表!C31)</f>
        <v/>
      </c>
      <c r="D23" t="str">
        <f>IF(H23="","",IF(①参加者一覧表!D31="男",1,2))</f>
        <v/>
      </c>
      <c r="E23" t="str">
        <f t="shared" si="0"/>
        <v/>
      </c>
      <c r="F23" t="str">
        <f>IF(H23="","",#REF!)</f>
        <v/>
      </c>
      <c r="G23" t="str">
        <f>IF(H23="","",①参加者一覧表!$C$3)</f>
        <v/>
      </c>
      <c r="H23" t="str">
        <f>IF(①参加者一覧表!P31="","",①参加者一覧表!P31)</f>
        <v/>
      </c>
      <c r="I23" t="str">
        <f>IF(H23="","",IF(①参加者一覧表!F31="","",IF(D23=1,VLOOKUP(①参加者一覧表!F31,#REF!,2,FALSE),VLOOKUP(①参加者一覧表!F31,#REF!,2,FALSE)))&amp;" "&amp;①参加者一覧表!G31)</f>
        <v/>
      </c>
    </row>
    <row r="24" spans="1:9">
      <c r="A24" t="e">
        <f>IF(H24="","",RIGHT(#REF!,4))&amp;(D24&amp;"0000")+H24</f>
        <v>#VALUE!</v>
      </c>
      <c r="B24" t="str">
        <f>IF(H24="","",①参加者一覧表!B32)</f>
        <v/>
      </c>
      <c r="C24" t="str">
        <f>IF(H24="","",①参加者一覧表!C32)</f>
        <v/>
      </c>
      <c r="D24" t="str">
        <f>IF(H24="","",IF(①参加者一覧表!D32="男",1,2))</f>
        <v/>
      </c>
      <c r="E24" t="str">
        <f t="shared" si="0"/>
        <v/>
      </c>
      <c r="F24" t="str">
        <f>IF(H24="","",#REF!)</f>
        <v/>
      </c>
      <c r="G24" t="str">
        <f>IF(H24="","",①参加者一覧表!$C$3)</f>
        <v/>
      </c>
      <c r="H24" t="str">
        <f>IF(①参加者一覧表!P32="","",①参加者一覧表!P32)</f>
        <v/>
      </c>
      <c r="I24" t="str">
        <f>IF(H24="","",IF(①参加者一覧表!F32="","",IF(D24=1,VLOOKUP(①参加者一覧表!F32,#REF!,2,FALSE),VLOOKUP(①参加者一覧表!F32,#REF!,2,FALSE)))&amp;" "&amp;①参加者一覧表!G32)</f>
        <v/>
      </c>
    </row>
    <row r="25" spans="1:9">
      <c r="A25" t="e">
        <f>IF(H25="","",RIGHT(#REF!,4))&amp;(D25&amp;"0000")+H25</f>
        <v>#VALUE!</v>
      </c>
      <c r="B25" t="str">
        <f>IF(H25="","",①参加者一覧表!B33)</f>
        <v/>
      </c>
      <c r="C25" t="str">
        <f>IF(H25="","",①参加者一覧表!C33)</f>
        <v/>
      </c>
      <c r="D25" t="str">
        <f>IF(H25="","",IF(①参加者一覧表!D33="男",1,2))</f>
        <v/>
      </c>
      <c r="E25" t="str">
        <f t="shared" si="0"/>
        <v/>
      </c>
      <c r="F25" t="str">
        <f>IF(H25="","",#REF!)</f>
        <v/>
      </c>
      <c r="G25" t="str">
        <f>IF(H25="","",①参加者一覧表!$C$3)</f>
        <v/>
      </c>
      <c r="H25" t="str">
        <f>IF(①参加者一覧表!P33="","",①参加者一覧表!P33)</f>
        <v/>
      </c>
      <c r="I25" t="str">
        <f>IF(H25="","",IF(①参加者一覧表!F33="","",IF(D25=1,VLOOKUP(①参加者一覧表!F33,#REF!,2,FALSE),VLOOKUP(①参加者一覧表!F33,#REF!,2,FALSE)))&amp;" "&amp;①参加者一覧表!G33)</f>
        <v/>
      </c>
    </row>
    <row r="26" spans="1:9">
      <c r="A26" t="e">
        <f>IF(H26="","",RIGHT(#REF!,4))&amp;(D26&amp;"0000")+H26</f>
        <v>#VALUE!</v>
      </c>
      <c r="B26" t="str">
        <f>IF(H26="","",①参加者一覧表!B34)</f>
        <v/>
      </c>
      <c r="C26" t="str">
        <f>IF(H26="","",①参加者一覧表!C34)</f>
        <v/>
      </c>
      <c r="D26" t="str">
        <f>IF(H26="","",IF(①参加者一覧表!D34="男",1,2))</f>
        <v/>
      </c>
      <c r="E26" t="str">
        <f t="shared" si="0"/>
        <v/>
      </c>
      <c r="F26" t="str">
        <f>IF(H26="","",#REF!)</f>
        <v/>
      </c>
      <c r="G26" t="str">
        <f>IF(H26="","",①参加者一覧表!$C$3)</f>
        <v/>
      </c>
      <c r="H26" t="str">
        <f>IF(①参加者一覧表!P34="","",①参加者一覧表!P34)</f>
        <v/>
      </c>
      <c r="I26" t="str">
        <f>IF(H26="","",IF(①参加者一覧表!F34="","",IF(D26=1,VLOOKUP(①参加者一覧表!F34,#REF!,2,FALSE),VLOOKUP(①参加者一覧表!F34,#REF!,2,FALSE)))&amp;" "&amp;①参加者一覧表!G34)</f>
        <v/>
      </c>
    </row>
    <row r="27" spans="1:9">
      <c r="A27" t="e">
        <f>IF(H27="","",RIGHT(#REF!,4))&amp;(D27&amp;"0000")+H27</f>
        <v>#VALUE!</v>
      </c>
      <c r="B27" t="str">
        <f>IF(H27="","",①参加者一覧表!B35)</f>
        <v/>
      </c>
      <c r="C27" t="str">
        <f>IF(H27="","",①参加者一覧表!C35)</f>
        <v/>
      </c>
      <c r="D27" t="str">
        <f>IF(H27="","",IF(①参加者一覧表!D35="男",1,2))</f>
        <v/>
      </c>
      <c r="E27" t="str">
        <f t="shared" si="0"/>
        <v/>
      </c>
      <c r="F27" t="str">
        <f>IF(H27="","",#REF!)</f>
        <v/>
      </c>
      <c r="G27" t="str">
        <f>IF(H27="","",①参加者一覧表!$C$3)</f>
        <v/>
      </c>
      <c r="H27" t="str">
        <f>IF(①参加者一覧表!P35="","",①参加者一覧表!P35)</f>
        <v/>
      </c>
      <c r="I27" t="str">
        <f>IF(H27="","",IF(①参加者一覧表!F35="","",IF(D27=1,VLOOKUP(①参加者一覧表!F35,#REF!,2,FALSE),VLOOKUP(①参加者一覧表!F35,#REF!,2,FALSE)))&amp;" "&amp;①参加者一覧表!G35)</f>
        <v/>
      </c>
    </row>
    <row r="28" spans="1:9">
      <c r="A28" t="e">
        <f>IF(H28="","",RIGHT(#REF!,4))&amp;(D28&amp;"0000")+H28</f>
        <v>#VALUE!</v>
      </c>
      <c r="B28" t="str">
        <f>IF(H28="","",①参加者一覧表!B36)</f>
        <v/>
      </c>
      <c r="C28" t="str">
        <f>IF(H28="","",①参加者一覧表!C36)</f>
        <v/>
      </c>
      <c r="D28" t="str">
        <f>IF(H28="","",IF(①参加者一覧表!D36="男",1,2))</f>
        <v/>
      </c>
      <c r="E28" t="str">
        <f t="shared" si="0"/>
        <v/>
      </c>
      <c r="F28" t="str">
        <f>IF(H28="","",#REF!)</f>
        <v/>
      </c>
      <c r="G28" t="str">
        <f>IF(H28="","",①参加者一覧表!$C$3)</f>
        <v/>
      </c>
      <c r="H28" t="str">
        <f>IF(①参加者一覧表!P36="","",①参加者一覧表!P36)</f>
        <v/>
      </c>
      <c r="I28" t="str">
        <f>IF(H28="","",IF(①参加者一覧表!F36="","",IF(D28=1,VLOOKUP(①参加者一覧表!F36,#REF!,2,FALSE),VLOOKUP(①参加者一覧表!F36,#REF!,2,FALSE)))&amp;" "&amp;①参加者一覧表!G36)</f>
        <v/>
      </c>
    </row>
    <row r="29" spans="1:9">
      <c r="A29" t="e">
        <f>IF(H29="","",RIGHT(#REF!,4))&amp;(D29&amp;"0000")+H29</f>
        <v>#VALUE!</v>
      </c>
      <c r="B29" t="str">
        <f>IF(H29="","",①参加者一覧表!B37)</f>
        <v/>
      </c>
      <c r="C29" t="str">
        <f>IF(H29="","",①参加者一覧表!C37)</f>
        <v/>
      </c>
      <c r="D29" t="str">
        <f>IF(H29="","",IF(①参加者一覧表!D37="男",1,2))</f>
        <v/>
      </c>
      <c r="E29" t="str">
        <f t="shared" si="0"/>
        <v/>
      </c>
      <c r="F29" t="str">
        <f>IF(H29="","",#REF!)</f>
        <v/>
      </c>
      <c r="G29" t="str">
        <f>IF(H29="","",①参加者一覧表!$C$3)</f>
        <v/>
      </c>
      <c r="H29" t="str">
        <f>IF(①参加者一覧表!P37="","",①参加者一覧表!P37)</f>
        <v/>
      </c>
      <c r="I29" t="str">
        <f>IF(H29="","",IF(①参加者一覧表!F37="","",IF(D29=1,VLOOKUP(①参加者一覧表!F37,#REF!,2,FALSE),VLOOKUP(①参加者一覧表!F37,#REF!,2,FALSE)))&amp;" "&amp;①参加者一覧表!G37)</f>
        <v/>
      </c>
    </row>
    <row r="30" spans="1:9">
      <c r="A30" t="e">
        <f>IF(H30="","",RIGHT(#REF!,4))&amp;(D30&amp;"0000")+H30</f>
        <v>#VALUE!</v>
      </c>
      <c r="B30" t="str">
        <f>IF(H30="","",①参加者一覧表!B38)</f>
        <v/>
      </c>
      <c r="C30" t="str">
        <f>IF(H30="","",①参加者一覧表!C38)</f>
        <v/>
      </c>
      <c r="D30" t="str">
        <f>IF(H30="","",IF(①参加者一覧表!D38="男",1,2))</f>
        <v/>
      </c>
      <c r="E30" t="str">
        <f t="shared" si="0"/>
        <v/>
      </c>
      <c r="F30" t="str">
        <f>IF(H30="","",#REF!)</f>
        <v/>
      </c>
      <c r="G30" t="str">
        <f>IF(H30="","",①参加者一覧表!$C$3)</f>
        <v/>
      </c>
      <c r="H30" t="str">
        <f>IF(①参加者一覧表!P38="","",①参加者一覧表!P38)</f>
        <v/>
      </c>
      <c r="I30" t="str">
        <f>IF(H30="","",IF(①参加者一覧表!F38="","",IF(D30=1,VLOOKUP(①参加者一覧表!F38,#REF!,2,FALSE),VLOOKUP(①参加者一覧表!F38,#REF!,2,FALSE)))&amp;" "&amp;①参加者一覧表!G38)</f>
        <v/>
      </c>
    </row>
    <row r="31" spans="1:9">
      <c r="A31" t="e">
        <f>IF(H31="","",RIGHT(#REF!,4))&amp;(D31&amp;"0000")+H31</f>
        <v>#VALUE!</v>
      </c>
      <c r="B31" t="str">
        <f>IF(H31="","",①参加者一覧表!B39)</f>
        <v/>
      </c>
      <c r="C31" t="str">
        <f>IF(H31="","",①参加者一覧表!C39)</f>
        <v/>
      </c>
      <c r="D31" t="str">
        <f>IF(H31="","",IF(①参加者一覧表!D39="男",1,2))</f>
        <v/>
      </c>
      <c r="E31" t="str">
        <f t="shared" si="0"/>
        <v/>
      </c>
      <c r="F31" t="str">
        <f>IF(H31="","",#REF!)</f>
        <v/>
      </c>
      <c r="G31" t="str">
        <f>IF(H31="","",①参加者一覧表!$C$3)</f>
        <v/>
      </c>
      <c r="H31" t="str">
        <f>IF(①参加者一覧表!P39="","",①参加者一覧表!P39)</f>
        <v/>
      </c>
      <c r="I31" t="str">
        <f>IF(H31="","",IF(①参加者一覧表!F39="","",IF(D31=1,VLOOKUP(①参加者一覧表!F39,#REF!,2,FALSE),VLOOKUP(①参加者一覧表!F39,#REF!,2,FALSE)))&amp;" "&amp;①参加者一覧表!G39)</f>
        <v/>
      </c>
    </row>
    <row r="32" spans="1:9">
      <c r="A32" t="e">
        <f>IF(H32="","",RIGHT(#REF!,4))&amp;(D32&amp;"0000")+H32</f>
        <v>#VALUE!</v>
      </c>
      <c r="B32" t="str">
        <f>IF(H32="","",①参加者一覧表!B40)</f>
        <v/>
      </c>
      <c r="C32" t="str">
        <f>IF(H32="","",①参加者一覧表!C40)</f>
        <v/>
      </c>
      <c r="D32" t="str">
        <f>IF(H32="","",IF(①参加者一覧表!D40="男",1,2))</f>
        <v/>
      </c>
      <c r="E32" t="str">
        <f t="shared" si="0"/>
        <v/>
      </c>
      <c r="F32" t="str">
        <f>IF(H32="","",#REF!)</f>
        <v/>
      </c>
      <c r="G32" t="str">
        <f>IF(H32="","",①参加者一覧表!$C$3)</f>
        <v/>
      </c>
      <c r="H32" t="str">
        <f>IF(①参加者一覧表!P40="","",①参加者一覧表!P40)</f>
        <v/>
      </c>
      <c r="I32" t="str">
        <f>IF(H32="","",IF(①参加者一覧表!F40="","",IF(D32=1,VLOOKUP(①参加者一覧表!F40,#REF!,2,FALSE),VLOOKUP(①参加者一覧表!F40,#REF!,2,FALSE)))&amp;" "&amp;①参加者一覧表!G40)</f>
        <v/>
      </c>
    </row>
    <row r="33" spans="1:9">
      <c r="A33" t="e">
        <f>IF(H33="","",RIGHT(#REF!,4))&amp;(D33&amp;"0000")+H33</f>
        <v>#VALUE!</v>
      </c>
      <c r="B33" t="str">
        <f>IF(H33="","",①参加者一覧表!B41)</f>
        <v/>
      </c>
      <c r="C33" t="str">
        <f>IF(H33="","",①参加者一覧表!C41)</f>
        <v/>
      </c>
      <c r="D33" t="str">
        <f>IF(H33="","",IF(①参加者一覧表!D41="男",1,2))</f>
        <v/>
      </c>
      <c r="E33" t="str">
        <f t="shared" si="0"/>
        <v/>
      </c>
      <c r="F33" t="str">
        <f>IF(H33="","",#REF!)</f>
        <v/>
      </c>
      <c r="G33" t="str">
        <f>IF(H33="","",①参加者一覧表!$C$3)</f>
        <v/>
      </c>
      <c r="H33" t="str">
        <f>IF(①参加者一覧表!P41="","",①参加者一覧表!P41)</f>
        <v/>
      </c>
      <c r="I33" t="str">
        <f>IF(H33="","",IF(①参加者一覧表!F41="","",IF(D33=1,VLOOKUP(①参加者一覧表!F41,#REF!,2,FALSE),VLOOKUP(①参加者一覧表!F41,#REF!,2,FALSE)))&amp;" "&amp;①参加者一覧表!G41)</f>
        <v/>
      </c>
    </row>
    <row r="34" spans="1:9">
      <c r="A34" t="e">
        <f>IF(H34="","",RIGHT(#REF!,4))&amp;(D34&amp;"0000")+H34</f>
        <v>#VALUE!</v>
      </c>
      <c r="B34" t="str">
        <f>IF(H34="","",①参加者一覧表!B42)</f>
        <v/>
      </c>
      <c r="C34" t="str">
        <f>IF(H34="","",①参加者一覧表!C42)</f>
        <v/>
      </c>
      <c r="D34" t="str">
        <f>IF(H34="","",IF(①参加者一覧表!D42="男",1,2))</f>
        <v/>
      </c>
      <c r="E34" t="str">
        <f t="shared" si="0"/>
        <v/>
      </c>
      <c r="F34" t="str">
        <f>IF(H34="","",#REF!)</f>
        <v/>
      </c>
      <c r="G34" t="str">
        <f>IF(H34="","",①参加者一覧表!$C$3)</f>
        <v/>
      </c>
      <c r="H34" t="str">
        <f>IF(①参加者一覧表!P42="","",①参加者一覧表!P42)</f>
        <v/>
      </c>
      <c r="I34" t="str">
        <f>IF(H34="","",IF(①参加者一覧表!F42="","",IF(D34=1,VLOOKUP(①参加者一覧表!F42,#REF!,2,FALSE),VLOOKUP(①参加者一覧表!F42,#REF!,2,FALSE)))&amp;" "&amp;①参加者一覧表!G42)</f>
        <v/>
      </c>
    </row>
    <row r="35" spans="1:9">
      <c r="A35" t="e">
        <f>IF(H35="","",RIGHT(#REF!,4))&amp;(D35&amp;"0000")+H35</f>
        <v>#VALUE!</v>
      </c>
      <c r="B35" t="str">
        <f>IF(H35="","",①参加者一覧表!B43)</f>
        <v/>
      </c>
      <c r="C35" t="str">
        <f>IF(H35="","",①参加者一覧表!C43)</f>
        <v/>
      </c>
      <c r="D35" t="str">
        <f>IF(H35="","",IF(①参加者一覧表!D43="男",1,2))</f>
        <v/>
      </c>
      <c r="E35" t="str">
        <f t="shared" si="0"/>
        <v/>
      </c>
      <c r="F35" t="str">
        <f>IF(H35="","",#REF!)</f>
        <v/>
      </c>
      <c r="G35" t="str">
        <f>IF(H35="","",①参加者一覧表!$C$3)</f>
        <v/>
      </c>
      <c r="H35" t="str">
        <f>IF(①参加者一覧表!P43="","",①参加者一覧表!P43)</f>
        <v/>
      </c>
      <c r="I35" t="str">
        <f>IF(H35="","",IF(①参加者一覧表!F43="","",IF(D35=1,VLOOKUP(①参加者一覧表!F43,#REF!,2,FALSE),VLOOKUP(①参加者一覧表!F43,#REF!,2,FALSE)))&amp;" "&amp;①参加者一覧表!G43)</f>
        <v/>
      </c>
    </row>
    <row r="36" spans="1:9">
      <c r="A36" t="e">
        <f>IF(H36="","",RIGHT(#REF!,4))&amp;(D36&amp;"0000")+H36</f>
        <v>#VALUE!</v>
      </c>
      <c r="B36" t="str">
        <f>IF(H36="","",①参加者一覧表!B44)</f>
        <v/>
      </c>
      <c r="C36" t="str">
        <f>IF(H36="","",①参加者一覧表!C44)</f>
        <v/>
      </c>
      <c r="D36" t="str">
        <f>IF(H36="","",IF(①参加者一覧表!D44="男",1,2))</f>
        <v/>
      </c>
      <c r="E36" t="str">
        <f t="shared" si="0"/>
        <v/>
      </c>
      <c r="F36" t="str">
        <f>IF(H36="","",#REF!)</f>
        <v/>
      </c>
      <c r="G36" t="str">
        <f>IF(H36="","",①参加者一覧表!$C$3)</f>
        <v/>
      </c>
      <c r="H36" t="str">
        <f>IF(①参加者一覧表!P44="","",①参加者一覧表!P44)</f>
        <v/>
      </c>
      <c r="I36" t="str">
        <f>IF(H36="","",IF(①参加者一覧表!F44="","",IF(D36=1,VLOOKUP(①参加者一覧表!F44,#REF!,2,FALSE),VLOOKUP(①参加者一覧表!F44,#REF!,2,FALSE)))&amp;" "&amp;①参加者一覧表!G44)</f>
        <v/>
      </c>
    </row>
    <row r="37" spans="1:9">
      <c r="A37" t="e">
        <f>IF(H37="","",RIGHT(#REF!,4))&amp;(D37&amp;"0000")+H37</f>
        <v>#VALUE!</v>
      </c>
      <c r="B37" t="str">
        <f>IF(H37="","",①参加者一覧表!B45)</f>
        <v/>
      </c>
      <c r="C37" t="str">
        <f>IF(H37="","",①参加者一覧表!C45)</f>
        <v/>
      </c>
      <c r="D37" t="str">
        <f>IF(H37="","",IF(①参加者一覧表!D45="男",1,2))</f>
        <v/>
      </c>
      <c r="E37" t="str">
        <f t="shared" si="0"/>
        <v/>
      </c>
      <c r="F37" t="str">
        <f>IF(H37="","",#REF!)</f>
        <v/>
      </c>
      <c r="G37" t="str">
        <f>IF(H37="","",①参加者一覧表!$C$3)</f>
        <v/>
      </c>
      <c r="H37" t="str">
        <f>IF(①参加者一覧表!P45="","",①参加者一覧表!P45)</f>
        <v/>
      </c>
      <c r="I37" t="str">
        <f>IF(H37="","",IF(①参加者一覧表!F45="","",IF(D37=1,VLOOKUP(①参加者一覧表!F45,#REF!,2,FALSE),VLOOKUP(①参加者一覧表!F45,#REF!,2,FALSE)))&amp;" "&amp;①参加者一覧表!G45)</f>
        <v/>
      </c>
    </row>
    <row r="38" spans="1:9">
      <c r="A38" t="e">
        <f>IF(H38="","",RIGHT(#REF!,4))&amp;(D38&amp;"0000")+H38</f>
        <v>#VALUE!</v>
      </c>
      <c r="B38" t="str">
        <f>IF(H38="","",①参加者一覧表!B46)</f>
        <v/>
      </c>
      <c r="C38" t="str">
        <f>IF(H38="","",①参加者一覧表!C46)</f>
        <v/>
      </c>
      <c r="D38" t="str">
        <f>IF(H38="","",IF(①参加者一覧表!D46="男",1,2))</f>
        <v/>
      </c>
      <c r="E38" t="str">
        <f t="shared" si="0"/>
        <v/>
      </c>
      <c r="F38" t="str">
        <f>IF(H38="","",#REF!)</f>
        <v/>
      </c>
      <c r="G38" t="str">
        <f>IF(H38="","",①参加者一覧表!$C$3)</f>
        <v/>
      </c>
      <c r="H38" t="str">
        <f>IF(①参加者一覧表!P46="","",①参加者一覧表!P46)</f>
        <v/>
      </c>
      <c r="I38" t="str">
        <f>IF(H38="","",IF(①参加者一覧表!F46="","",IF(D38=1,VLOOKUP(①参加者一覧表!F46,#REF!,2,FALSE),VLOOKUP(①参加者一覧表!F46,#REF!,2,FALSE)))&amp;" "&amp;①参加者一覧表!G46)</f>
        <v/>
      </c>
    </row>
    <row r="39" spans="1:9">
      <c r="A39" t="e">
        <f>IF(H39="","",RIGHT(#REF!,4))&amp;(D39&amp;"0000")+H39</f>
        <v>#VALUE!</v>
      </c>
      <c r="B39" t="str">
        <f>IF(H39="","",①参加者一覧表!B47)</f>
        <v/>
      </c>
      <c r="C39" t="str">
        <f>IF(H39="","",①参加者一覧表!C47)</f>
        <v/>
      </c>
      <c r="D39" t="str">
        <f>IF(H39="","",IF(①参加者一覧表!D47="男",1,2))</f>
        <v/>
      </c>
      <c r="E39" t="str">
        <f t="shared" si="0"/>
        <v/>
      </c>
      <c r="F39" t="str">
        <f>IF(H39="","",#REF!)</f>
        <v/>
      </c>
      <c r="G39" t="str">
        <f>IF(H39="","",①参加者一覧表!$C$3)</f>
        <v/>
      </c>
      <c r="H39" t="str">
        <f>IF(①参加者一覧表!P47="","",①参加者一覧表!P47)</f>
        <v/>
      </c>
      <c r="I39" t="str">
        <f>IF(H39="","",IF(①参加者一覧表!F47="","",IF(D39=1,VLOOKUP(①参加者一覧表!F47,#REF!,2,FALSE),VLOOKUP(①参加者一覧表!F47,#REF!,2,FALSE)))&amp;" "&amp;①参加者一覧表!G47)</f>
        <v/>
      </c>
    </row>
    <row r="40" spans="1:9">
      <c r="A40" t="e">
        <f>IF(H40="","",RIGHT(#REF!,4))&amp;(D40&amp;"0000")+H40</f>
        <v>#VALUE!</v>
      </c>
      <c r="B40" t="str">
        <f>IF(H40="","",①参加者一覧表!B48)</f>
        <v/>
      </c>
      <c r="C40" t="str">
        <f>IF(H40="","",①参加者一覧表!C48)</f>
        <v/>
      </c>
      <c r="D40" t="str">
        <f>IF(H40="","",IF(①参加者一覧表!D48="男",1,2))</f>
        <v/>
      </c>
      <c r="E40" t="str">
        <f t="shared" si="0"/>
        <v/>
      </c>
      <c r="F40" t="str">
        <f>IF(H40="","",#REF!)</f>
        <v/>
      </c>
      <c r="G40" t="str">
        <f>IF(H40="","",①参加者一覧表!$C$3)</f>
        <v/>
      </c>
      <c r="H40" t="str">
        <f>IF(①参加者一覧表!P48="","",①参加者一覧表!P48)</f>
        <v/>
      </c>
      <c r="I40" t="str">
        <f>IF(H40="","",IF(①参加者一覧表!F48="","",IF(D40=1,VLOOKUP(①参加者一覧表!F48,#REF!,2,FALSE),VLOOKUP(①参加者一覧表!F48,#REF!,2,FALSE)))&amp;" "&amp;①参加者一覧表!G48)</f>
        <v/>
      </c>
    </row>
    <row r="41" spans="1:9">
      <c r="A41" t="e">
        <f>IF(H41="","",RIGHT(#REF!,4))&amp;(D41&amp;"0000")+H41</f>
        <v>#VALUE!</v>
      </c>
      <c r="B41" t="str">
        <f>IF(H41="","",①参加者一覧表!B49)</f>
        <v/>
      </c>
      <c r="C41" t="str">
        <f>IF(H41="","",①参加者一覧表!C49)</f>
        <v/>
      </c>
      <c r="D41" t="str">
        <f>IF(H41="","",IF(①参加者一覧表!D49="男",1,2))</f>
        <v/>
      </c>
      <c r="E41" t="str">
        <f t="shared" si="0"/>
        <v/>
      </c>
      <c r="F41" t="str">
        <f>IF(H41="","",#REF!)</f>
        <v/>
      </c>
      <c r="G41" t="str">
        <f>IF(H41="","",①参加者一覧表!$C$3)</f>
        <v/>
      </c>
      <c r="H41" t="str">
        <f>IF(①参加者一覧表!P49="","",①参加者一覧表!P49)</f>
        <v/>
      </c>
      <c r="I41" t="str">
        <f>IF(H41="","",IF(①参加者一覧表!F49="","",IF(D41=1,VLOOKUP(①参加者一覧表!F49,#REF!,2,FALSE),VLOOKUP(①参加者一覧表!F49,#REF!,2,FALSE)))&amp;" "&amp;①参加者一覧表!G49)</f>
        <v/>
      </c>
    </row>
    <row r="42" spans="1:9">
      <c r="A42" t="e">
        <f>IF(H42="","",RIGHT(#REF!,4))&amp;(D42&amp;"0000")+H42</f>
        <v>#VALUE!</v>
      </c>
      <c r="B42" t="str">
        <f>IF(H42="","",①参加者一覧表!B50)</f>
        <v/>
      </c>
      <c r="C42" t="str">
        <f>IF(H42="","",①参加者一覧表!C50)</f>
        <v/>
      </c>
      <c r="D42" t="str">
        <f>IF(H42="","",IF(①参加者一覧表!D50="男",1,2))</f>
        <v/>
      </c>
      <c r="E42" t="str">
        <f t="shared" si="0"/>
        <v/>
      </c>
      <c r="F42" t="str">
        <f>IF(H42="","",#REF!)</f>
        <v/>
      </c>
      <c r="G42" t="str">
        <f>IF(H42="","",①参加者一覧表!$C$3)</f>
        <v/>
      </c>
      <c r="H42" t="str">
        <f>IF(①参加者一覧表!P50="","",①参加者一覧表!P50)</f>
        <v/>
      </c>
      <c r="I42" t="str">
        <f>IF(H42="","",IF(①参加者一覧表!F50="","",IF(D42=1,VLOOKUP(①参加者一覧表!F50,#REF!,2,FALSE),VLOOKUP(①参加者一覧表!F50,#REF!,2,FALSE)))&amp;" "&amp;①参加者一覧表!G50)</f>
        <v/>
      </c>
    </row>
    <row r="43" spans="1:9">
      <c r="A43" t="e">
        <f>IF(H43="","",RIGHT(#REF!,4))&amp;(D43&amp;"0000")+H43</f>
        <v>#VALUE!</v>
      </c>
      <c r="B43" t="str">
        <f>IF(H43="","",①参加者一覧表!B51)</f>
        <v/>
      </c>
      <c r="C43" t="str">
        <f>IF(H43="","",①参加者一覧表!C51)</f>
        <v/>
      </c>
      <c r="D43" t="str">
        <f>IF(H43="","",IF(①参加者一覧表!D51="男",1,2))</f>
        <v/>
      </c>
      <c r="E43" t="str">
        <f t="shared" si="0"/>
        <v/>
      </c>
      <c r="F43" t="str">
        <f>IF(H43="","",#REF!)</f>
        <v/>
      </c>
      <c r="G43" t="str">
        <f>IF(H43="","",①参加者一覧表!$C$3)</f>
        <v/>
      </c>
      <c r="H43" t="str">
        <f>IF(①参加者一覧表!P51="","",①参加者一覧表!P51)</f>
        <v/>
      </c>
      <c r="I43" t="str">
        <f>IF(H43="","",IF(①参加者一覧表!F51="","",IF(D43=1,VLOOKUP(①参加者一覧表!F51,#REF!,2,FALSE),VLOOKUP(①参加者一覧表!F51,#REF!,2,FALSE)))&amp;" "&amp;①参加者一覧表!G51)</f>
        <v/>
      </c>
    </row>
    <row r="44" spans="1:9">
      <c r="A44" t="e">
        <f>IF(H44="","",RIGHT(#REF!,4))&amp;(D44&amp;"0000")+H44</f>
        <v>#VALUE!</v>
      </c>
      <c r="B44" t="str">
        <f>IF(H44="","",①参加者一覧表!B52)</f>
        <v/>
      </c>
      <c r="C44" t="str">
        <f>IF(H44="","",①参加者一覧表!C52)</f>
        <v/>
      </c>
      <c r="D44" t="str">
        <f>IF(H44="","",IF(①参加者一覧表!D52="男",1,2))</f>
        <v/>
      </c>
      <c r="E44" t="str">
        <f t="shared" si="0"/>
        <v/>
      </c>
      <c r="F44" t="str">
        <f>IF(H44="","",#REF!)</f>
        <v/>
      </c>
      <c r="G44" t="str">
        <f>IF(H44="","",①参加者一覧表!$C$3)</f>
        <v/>
      </c>
      <c r="H44" t="str">
        <f>IF(①参加者一覧表!P52="","",①参加者一覧表!P52)</f>
        <v/>
      </c>
      <c r="I44" t="str">
        <f>IF(H44="","",IF(①参加者一覧表!F52="","",IF(D44=1,VLOOKUP(①参加者一覧表!F52,#REF!,2,FALSE),VLOOKUP(①参加者一覧表!F52,#REF!,2,FALSE)))&amp;" "&amp;①参加者一覧表!G52)</f>
        <v/>
      </c>
    </row>
    <row r="45" spans="1:9">
      <c r="A45" t="e">
        <f>IF(H45="","",RIGHT(#REF!,4))&amp;(D45&amp;"0000")+H45</f>
        <v>#VALUE!</v>
      </c>
      <c r="B45" t="str">
        <f>IF(H45="","",①参加者一覧表!B53)</f>
        <v/>
      </c>
      <c r="C45" t="str">
        <f>IF(H45="","",①参加者一覧表!C53)</f>
        <v/>
      </c>
      <c r="D45" t="str">
        <f>IF(H45="","",IF(①参加者一覧表!D53="男",1,2))</f>
        <v/>
      </c>
      <c r="E45" t="str">
        <f t="shared" si="0"/>
        <v/>
      </c>
      <c r="F45" t="str">
        <f>IF(H45="","",#REF!)</f>
        <v/>
      </c>
      <c r="G45" t="str">
        <f>IF(H45="","",①参加者一覧表!$C$3)</f>
        <v/>
      </c>
      <c r="H45" t="str">
        <f>IF(①参加者一覧表!P53="","",①参加者一覧表!P53)</f>
        <v/>
      </c>
      <c r="I45" t="str">
        <f>IF(H45="","",IF(①参加者一覧表!F53="","",IF(D45=1,VLOOKUP(①参加者一覧表!F53,#REF!,2,FALSE),VLOOKUP(①参加者一覧表!F53,#REF!,2,FALSE)))&amp;" "&amp;①参加者一覧表!G53)</f>
        <v/>
      </c>
    </row>
    <row r="46" spans="1:9">
      <c r="A46" t="e">
        <f>IF(H46="","",RIGHT(#REF!,4))&amp;(D46&amp;"0000")+H46</f>
        <v>#VALUE!</v>
      </c>
      <c r="B46" t="str">
        <f>IF(H46="","",①参加者一覧表!B54)</f>
        <v/>
      </c>
      <c r="C46" t="str">
        <f>IF(H46="","",①参加者一覧表!C54)</f>
        <v/>
      </c>
      <c r="D46" t="str">
        <f>IF(H46="","",IF(①参加者一覧表!D54="男",1,2))</f>
        <v/>
      </c>
      <c r="E46" t="str">
        <f t="shared" si="0"/>
        <v/>
      </c>
      <c r="F46" t="str">
        <f>IF(H46="","",#REF!)</f>
        <v/>
      </c>
      <c r="G46" t="str">
        <f>IF(H46="","",①参加者一覧表!$C$3)</f>
        <v/>
      </c>
      <c r="H46" t="str">
        <f>IF(①参加者一覧表!P54="","",①参加者一覧表!P54)</f>
        <v/>
      </c>
      <c r="I46" t="str">
        <f>IF(H46="","",IF(①参加者一覧表!F54="","",IF(D46=1,VLOOKUP(①参加者一覧表!F54,#REF!,2,FALSE),VLOOKUP(①参加者一覧表!F54,#REF!,2,FALSE)))&amp;" "&amp;①参加者一覧表!G54)</f>
        <v/>
      </c>
    </row>
    <row r="47" spans="1:9">
      <c r="A47" t="e">
        <f>IF(H47="","",RIGHT(#REF!,4))&amp;(D47&amp;"0000")+H47</f>
        <v>#VALUE!</v>
      </c>
      <c r="B47" t="str">
        <f>IF(H47="","",①参加者一覧表!B55)</f>
        <v/>
      </c>
      <c r="C47" t="str">
        <f>IF(H47="","",①参加者一覧表!C55)</f>
        <v/>
      </c>
      <c r="D47" t="str">
        <f>IF(H47="","",IF(①参加者一覧表!D55="男",1,2))</f>
        <v/>
      </c>
      <c r="E47" t="str">
        <f t="shared" si="0"/>
        <v/>
      </c>
      <c r="F47" t="str">
        <f>IF(H47="","",#REF!)</f>
        <v/>
      </c>
      <c r="G47" t="str">
        <f>IF(H47="","",①参加者一覧表!$C$3)</f>
        <v/>
      </c>
      <c r="H47" t="str">
        <f>IF(①参加者一覧表!P55="","",①参加者一覧表!P55)</f>
        <v/>
      </c>
      <c r="I47" t="str">
        <f>IF(H47="","",IF(①参加者一覧表!F55="","",IF(D47=1,VLOOKUP(①参加者一覧表!F55,#REF!,2,FALSE),VLOOKUP(①参加者一覧表!F55,#REF!,2,FALSE)))&amp;" "&amp;①参加者一覧表!G55)</f>
        <v/>
      </c>
    </row>
    <row r="48" spans="1:9">
      <c r="A48" t="e">
        <f>IF(H48="","",RIGHT(#REF!,4))&amp;(D48&amp;"0000")+H48</f>
        <v>#VALUE!</v>
      </c>
      <c r="B48" t="str">
        <f>IF(H48="","",①参加者一覧表!B56)</f>
        <v/>
      </c>
      <c r="C48" t="str">
        <f>IF(H48="","",①参加者一覧表!C56)</f>
        <v/>
      </c>
      <c r="D48" t="str">
        <f>IF(H48="","",IF(①参加者一覧表!D56="男",1,2))</f>
        <v/>
      </c>
      <c r="E48" t="str">
        <f t="shared" si="0"/>
        <v/>
      </c>
      <c r="F48" t="str">
        <f>IF(H48="","",#REF!)</f>
        <v/>
      </c>
      <c r="G48" t="str">
        <f>IF(H48="","",①参加者一覧表!$C$3)</f>
        <v/>
      </c>
      <c r="H48" t="str">
        <f>IF(①参加者一覧表!P56="","",①参加者一覧表!P56)</f>
        <v/>
      </c>
      <c r="I48" t="str">
        <f>IF(H48="","",IF(①参加者一覧表!F56="","",IF(D48=1,VLOOKUP(①参加者一覧表!F56,#REF!,2,FALSE),VLOOKUP(①参加者一覧表!F56,#REF!,2,FALSE)))&amp;" "&amp;①参加者一覧表!G56)</f>
        <v/>
      </c>
    </row>
    <row r="49" spans="1:9">
      <c r="A49" t="e">
        <f>IF(H49="","",RIGHT(#REF!,4))&amp;(D49&amp;"0000")+H49</f>
        <v>#VALUE!</v>
      </c>
      <c r="B49" t="str">
        <f>IF(H49="","",①参加者一覧表!B57)</f>
        <v/>
      </c>
      <c r="C49" t="str">
        <f>IF(H49="","",①参加者一覧表!C57)</f>
        <v/>
      </c>
      <c r="D49" t="str">
        <f>IF(H49="","",IF(①参加者一覧表!D57="男",1,2))</f>
        <v/>
      </c>
      <c r="E49" t="str">
        <f t="shared" si="0"/>
        <v/>
      </c>
      <c r="F49" t="str">
        <f>IF(H49="","",#REF!)</f>
        <v/>
      </c>
      <c r="G49" t="str">
        <f>IF(H49="","",①参加者一覧表!$C$3)</f>
        <v/>
      </c>
      <c r="H49" t="str">
        <f>IF(①参加者一覧表!P57="","",①参加者一覧表!P57)</f>
        <v/>
      </c>
      <c r="I49" t="str">
        <f>IF(H49="","",IF(①参加者一覧表!F57="","",IF(D49=1,VLOOKUP(①参加者一覧表!F57,#REF!,2,FALSE),VLOOKUP(①参加者一覧表!F57,#REF!,2,FALSE)))&amp;" "&amp;①参加者一覧表!G57)</f>
        <v/>
      </c>
    </row>
    <row r="50" spans="1:9">
      <c r="A50" t="e">
        <f>IF(H50="","",RIGHT(#REF!,4))&amp;(D50&amp;"0000")+H50</f>
        <v>#VALUE!</v>
      </c>
      <c r="B50" t="str">
        <f>IF(H50="","",①参加者一覧表!B58)</f>
        <v/>
      </c>
      <c r="C50" t="str">
        <f>IF(H50="","",①参加者一覧表!C58)</f>
        <v/>
      </c>
      <c r="D50" t="str">
        <f>IF(H50="","",IF(①参加者一覧表!D58="男",1,2))</f>
        <v/>
      </c>
      <c r="E50" t="str">
        <f t="shared" si="0"/>
        <v/>
      </c>
      <c r="F50" t="str">
        <f>IF(H50="","",#REF!)</f>
        <v/>
      </c>
      <c r="G50" t="str">
        <f>IF(H50="","",①参加者一覧表!$C$3)</f>
        <v/>
      </c>
      <c r="H50" t="str">
        <f>IF(①参加者一覧表!P58="","",①参加者一覧表!P58)</f>
        <v/>
      </c>
      <c r="I50" t="str">
        <f>IF(H50="","",IF(①参加者一覧表!F58="","",IF(D50=1,VLOOKUP(①参加者一覧表!F58,#REF!,2,FALSE),VLOOKUP(①参加者一覧表!F58,#REF!,2,FALSE)))&amp;" "&amp;①参加者一覧表!G58)</f>
        <v/>
      </c>
    </row>
    <row r="51" spans="1:9">
      <c r="A51" t="e">
        <f>IF(H51="","",RIGHT(#REF!,4))&amp;(D51&amp;"0000")+H51</f>
        <v>#VALUE!</v>
      </c>
      <c r="B51" t="str">
        <f>IF(H51="","",①参加者一覧表!B59)</f>
        <v/>
      </c>
      <c r="C51" t="str">
        <f>IF(H51="","",①参加者一覧表!C59)</f>
        <v/>
      </c>
      <c r="D51" t="str">
        <f>IF(H51="","",IF(①参加者一覧表!D59="男",1,2))</f>
        <v/>
      </c>
      <c r="E51" t="str">
        <f t="shared" si="0"/>
        <v/>
      </c>
      <c r="F51" t="str">
        <f>IF(H51="","",#REF!)</f>
        <v/>
      </c>
      <c r="G51" t="str">
        <f>IF(H51="","",①参加者一覧表!$C$3)</f>
        <v/>
      </c>
      <c r="H51" t="str">
        <f>IF(①参加者一覧表!P59="","",①参加者一覧表!P59)</f>
        <v/>
      </c>
      <c r="I51" t="str">
        <f>IF(H51="","",IF(①参加者一覧表!F59="","",IF(D51=1,VLOOKUP(①参加者一覧表!F59,#REF!,2,FALSE),VLOOKUP(①参加者一覧表!F59,#REF!,2,FALSE)))&amp;" "&amp;①参加者一覧表!G59)</f>
        <v/>
      </c>
    </row>
    <row r="52" spans="1:9">
      <c r="A52" t="e">
        <f>IF(H52="","",RIGHT(#REF!,4))&amp;(D52&amp;"0000")+H52</f>
        <v>#VALUE!</v>
      </c>
      <c r="B52" t="str">
        <f>IF(H52="","",①参加者一覧表!B60)</f>
        <v/>
      </c>
      <c r="C52" t="str">
        <f>IF(H52="","",①参加者一覧表!C60)</f>
        <v/>
      </c>
      <c r="D52" t="str">
        <f>IF(H52="","",IF(①参加者一覧表!D60="男",1,2))</f>
        <v/>
      </c>
      <c r="E52" t="str">
        <f t="shared" si="0"/>
        <v/>
      </c>
      <c r="F52" t="str">
        <f>IF(H52="","",#REF!)</f>
        <v/>
      </c>
      <c r="G52" t="str">
        <f>IF(H52="","",①参加者一覧表!$C$3)</f>
        <v/>
      </c>
      <c r="H52" t="str">
        <f>IF(①参加者一覧表!P60="","",①参加者一覧表!P60)</f>
        <v/>
      </c>
      <c r="I52" t="str">
        <f>IF(H52="","",IF(①参加者一覧表!F60="","",IF(D52=1,VLOOKUP(①参加者一覧表!F60,#REF!,2,FALSE),VLOOKUP(①参加者一覧表!F60,#REF!,2,FALSE)))&amp;" "&amp;①参加者一覧表!G60)</f>
        <v/>
      </c>
    </row>
    <row r="53" spans="1:9">
      <c r="A53" t="e">
        <f>IF(H53="","",RIGHT(#REF!,4))&amp;(D53&amp;"0000")+H53</f>
        <v>#VALUE!</v>
      </c>
      <c r="B53" t="str">
        <f>IF(H53="","",①参加者一覧表!B61)</f>
        <v/>
      </c>
      <c r="C53" t="str">
        <f>IF(H53="","",①参加者一覧表!C61)</f>
        <v/>
      </c>
      <c r="D53" t="str">
        <f>IF(H53="","",IF(①参加者一覧表!D61="男",1,2))</f>
        <v/>
      </c>
      <c r="E53" t="str">
        <f t="shared" si="0"/>
        <v/>
      </c>
      <c r="F53" t="str">
        <f>IF(H53="","",#REF!)</f>
        <v/>
      </c>
      <c r="G53" t="str">
        <f>IF(H53="","",①参加者一覧表!$C$3)</f>
        <v/>
      </c>
      <c r="H53" t="str">
        <f>IF(①参加者一覧表!P61="","",①参加者一覧表!P61)</f>
        <v/>
      </c>
      <c r="I53" t="str">
        <f>IF(H53="","",IF(①参加者一覧表!F61="","",IF(D53=1,VLOOKUP(①参加者一覧表!F61,#REF!,2,FALSE),VLOOKUP(①参加者一覧表!F61,#REF!,2,FALSE)))&amp;" "&amp;①参加者一覧表!G61)</f>
        <v/>
      </c>
    </row>
    <row r="54" spans="1:9">
      <c r="A54" t="e">
        <f>IF(H54="","",RIGHT(#REF!,4))&amp;(D54&amp;"0000")+H54</f>
        <v>#VALUE!</v>
      </c>
      <c r="B54" t="str">
        <f>IF(H54="","",①参加者一覧表!B62)</f>
        <v/>
      </c>
      <c r="C54" t="str">
        <f>IF(H54="","",①参加者一覧表!C62)</f>
        <v/>
      </c>
      <c r="D54" t="str">
        <f>IF(H54="","",IF(①参加者一覧表!D62="男",1,2))</f>
        <v/>
      </c>
      <c r="E54" t="str">
        <f t="shared" si="0"/>
        <v/>
      </c>
      <c r="F54" t="str">
        <f>IF(H54="","",#REF!)</f>
        <v/>
      </c>
      <c r="G54" t="str">
        <f>IF(H54="","",①参加者一覧表!$C$3)</f>
        <v/>
      </c>
      <c r="H54" t="str">
        <f>IF(①参加者一覧表!P62="","",①参加者一覧表!P62)</f>
        <v/>
      </c>
      <c r="I54" t="str">
        <f>IF(H54="","",IF(①参加者一覧表!F62="","",IF(D54=1,VLOOKUP(①参加者一覧表!F62,#REF!,2,FALSE),VLOOKUP(①参加者一覧表!F62,#REF!,2,FALSE)))&amp;" "&amp;①参加者一覧表!G62)</f>
        <v/>
      </c>
    </row>
    <row r="55" spans="1:9">
      <c r="A55" t="e">
        <f>IF(H55="","",RIGHT(#REF!,4))&amp;(D55&amp;"0000")+H55</f>
        <v>#VALUE!</v>
      </c>
      <c r="B55" t="str">
        <f>IF(H55="","",①参加者一覧表!B63)</f>
        <v/>
      </c>
      <c r="C55" t="str">
        <f>IF(H55="","",①参加者一覧表!C63)</f>
        <v/>
      </c>
      <c r="D55" t="str">
        <f>IF(H55="","",IF(①参加者一覧表!D63="男",1,2))</f>
        <v/>
      </c>
      <c r="E55" t="str">
        <f t="shared" si="0"/>
        <v/>
      </c>
      <c r="F55" t="str">
        <f>IF(H55="","",#REF!)</f>
        <v/>
      </c>
      <c r="G55" t="str">
        <f>IF(H55="","",①参加者一覧表!$C$3)</f>
        <v/>
      </c>
      <c r="H55" t="str">
        <f>IF(①参加者一覧表!P63="","",①参加者一覧表!P63)</f>
        <v/>
      </c>
      <c r="I55" t="str">
        <f>IF(H55="","",IF(①参加者一覧表!F63="","",IF(D55=1,VLOOKUP(①参加者一覧表!F63,#REF!,2,FALSE),VLOOKUP(①参加者一覧表!F63,#REF!,2,FALSE)))&amp;" "&amp;①参加者一覧表!G63)</f>
        <v/>
      </c>
    </row>
    <row r="56" spans="1:9">
      <c r="A56" t="e">
        <f>IF(H56="","",RIGHT(#REF!,4))&amp;(D56&amp;"0000")+H56</f>
        <v>#VALUE!</v>
      </c>
      <c r="B56" t="str">
        <f>IF(H56="","",①参加者一覧表!B64)</f>
        <v/>
      </c>
      <c r="C56" t="str">
        <f>IF(H56="","",①参加者一覧表!C64)</f>
        <v/>
      </c>
      <c r="D56" t="str">
        <f>IF(H56="","",IF(①参加者一覧表!D64="男",1,2))</f>
        <v/>
      </c>
      <c r="E56" t="str">
        <f t="shared" si="0"/>
        <v/>
      </c>
      <c r="F56" t="str">
        <f>IF(H56="","",#REF!)</f>
        <v/>
      </c>
      <c r="G56" t="str">
        <f>IF(H56="","",①参加者一覧表!$C$3)</f>
        <v/>
      </c>
      <c r="H56" t="str">
        <f>IF(①参加者一覧表!P64="","",①参加者一覧表!P64)</f>
        <v/>
      </c>
      <c r="I56" t="str">
        <f>IF(H56="","",IF(①参加者一覧表!F64="","",IF(D56=1,VLOOKUP(①参加者一覧表!F64,#REF!,2,FALSE),VLOOKUP(①参加者一覧表!F64,#REF!,2,FALSE)))&amp;" "&amp;①参加者一覧表!G64)</f>
        <v/>
      </c>
    </row>
    <row r="57" spans="1:9">
      <c r="A57" t="e">
        <f>IF(H57="","",RIGHT(#REF!,4))&amp;(D57&amp;"0000")+H57</f>
        <v>#VALUE!</v>
      </c>
      <c r="B57" t="str">
        <f>IF(H57="","",①参加者一覧表!B65)</f>
        <v/>
      </c>
      <c r="C57" t="str">
        <f>IF(H57="","",①参加者一覧表!C65)</f>
        <v/>
      </c>
      <c r="D57" t="str">
        <f>IF(H57="","",IF(①参加者一覧表!D65="男",1,2))</f>
        <v/>
      </c>
      <c r="E57" t="str">
        <f t="shared" si="0"/>
        <v/>
      </c>
      <c r="F57" t="str">
        <f>IF(H57="","",#REF!)</f>
        <v/>
      </c>
      <c r="G57" t="str">
        <f>IF(H57="","",①参加者一覧表!$C$3)</f>
        <v/>
      </c>
      <c r="H57" t="str">
        <f>IF(①参加者一覧表!P65="","",①参加者一覧表!P65)</f>
        <v/>
      </c>
      <c r="I57" t="str">
        <f>IF(H57="","",IF(①参加者一覧表!F65="","",IF(D57=1,VLOOKUP(①参加者一覧表!F65,#REF!,2,FALSE),VLOOKUP(①参加者一覧表!F65,#REF!,2,FALSE)))&amp;" "&amp;①参加者一覧表!G65)</f>
        <v/>
      </c>
    </row>
    <row r="58" spans="1:9">
      <c r="A58" t="e">
        <f>IF(H58="","",RIGHT(#REF!,4))&amp;(D58&amp;"0000")+H58</f>
        <v>#VALUE!</v>
      </c>
      <c r="B58" t="str">
        <f>IF(H58="","",①参加者一覧表!B66)</f>
        <v/>
      </c>
      <c r="C58" t="str">
        <f>IF(H58="","",①参加者一覧表!C66)</f>
        <v/>
      </c>
      <c r="D58" t="str">
        <f>IF(H58="","",IF(①参加者一覧表!D66="男",1,2))</f>
        <v/>
      </c>
      <c r="E58" t="str">
        <f t="shared" si="0"/>
        <v/>
      </c>
      <c r="F58" t="str">
        <f>IF(H58="","",#REF!)</f>
        <v/>
      </c>
      <c r="G58" t="str">
        <f>IF(H58="","",①参加者一覧表!$C$3)</f>
        <v/>
      </c>
      <c r="H58" t="str">
        <f>IF(①参加者一覧表!P66="","",①参加者一覧表!P66)</f>
        <v/>
      </c>
      <c r="I58" t="str">
        <f>IF(H58="","",IF(①参加者一覧表!F66="","",IF(D58=1,VLOOKUP(①参加者一覧表!F66,#REF!,2,FALSE),VLOOKUP(①参加者一覧表!F66,#REF!,2,FALSE)))&amp;" "&amp;①参加者一覧表!G66)</f>
        <v/>
      </c>
    </row>
    <row r="59" spans="1:9">
      <c r="A59" t="e">
        <f>IF(H59="","",RIGHT(#REF!,4))&amp;(D59&amp;"0000")+H59</f>
        <v>#VALUE!</v>
      </c>
      <c r="B59" t="str">
        <f>IF(H59="","",①参加者一覧表!B67)</f>
        <v/>
      </c>
      <c r="C59" t="str">
        <f>IF(H59="","",①参加者一覧表!C67)</f>
        <v/>
      </c>
      <c r="D59" t="str">
        <f>IF(H59="","",IF(①参加者一覧表!D67="男",1,2))</f>
        <v/>
      </c>
      <c r="E59" t="str">
        <f t="shared" si="0"/>
        <v/>
      </c>
      <c r="F59" t="str">
        <f>IF(H59="","",#REF!)</f>
        <v/>
      </c>
      <c r="G59" t="str">
        <f>IF(H59="","",①参加者一覧表!$C$3)</f>
        <v/>
      </c>
      <c r="H59" t="str">
        <f>IF(①参加者一覧表!P67="","",①参加者一覧表!P67)</f>
        <v/>
      </c>
      <c r="I59" t="str">
        <f>IF(H59="","",IF(①参加者一覧表!F67="","",IF(D59=1,VLOOKUP(①参加者一覧表!F67,#REF!,2,FALSE),VLOOKUP(①参加者一覧表!F67,#REF!,2,FALSE)))&amp;" "&amp;①参加者一覧表!G67)</f>
        <v/>
      </c>
    </row>
    <row r="60" spans="1:9">
      <c r="A60" t="e">
        <f>IF(H60="","",RIGHT(#REF!,4))&amp;(D60&amp;"0000")+H60</f>
        <v>#VALUE!</v>
      </c>
      <c r="B60" t="str">
        <f>IF(H60="","",①参加者一覧表!B68)</f>
        <v/>
      </c>
      <c r="C60" t="str">
        <f>IF(H60="","",①参加者一覧表!C68)</f>
        <v/>
      </c>
      <c r="D60" t="str">
        <f>IF(H60="","",IF(①参加者一覧表!D68="男",1,2))</f>
        <v/>
      </c>
      <c r="E60" t="str">
        <f t="shared" si="0"/>
        <v/>
      </c>
      <c r="F60" t="str">
        <f>IF(H60="","",#REF!)</f>
        <v/>
      </c>
      <c r="G60" t="str">
        <f>IF(H60="","",①参加者一覧表!$C$3)</f>
        <v/>
      </c>
      <c r="H60" t="str">
        <f>IF(①参加者一覧表!P68="","",①参加者一覧表!P68)</f>
        <v/>
      </c>
      <c r="I60" t="str">
        <f>IF(H60="","",IF(①参加者一覧表!F68="","",IF(D60=1,VLOOKUP(①参加者一覧表!F68,#REF!,2,FALSE),VLOOKUP(①参加者一覧表!F68,#REF!,2,FALSE)))&amp;" "&amp;①参加者一覧表!G68)</f>
        <v/>
      </c>
    </row>
    <row r="61" spans="1:9">
      <c r="A61" t="e">
        <f>IF(H61="","",RIGHT(#REF!,4))&amp;(D61&amp;"0000")+H61</f>
        <v>#VALUE!</v>
      </c>
      <c r="B61" t="str">
        <f>IF(H61="","",①参加者一覧表!B69)</f>
        <v/>
      </c>
      <c r="C61" t="str">
        <f>IF(H61="","",①参加者一覧表!C69)</f>
        <v/>
      </c>
      <c r="D61" t="str">
        <f>IF(H61="","",IF(①参加者一覧表!D69="男",1,2))</f>
        <v/>
      </c>
      <c r="E61" t="str">
        <f t="shared" si="0"/>
        <v/>
      </c>
      <c r="F61" t="str">
        <f>IF(H61="","",#REF!)</f>
        <v/>
      </c>
      <c r="G61" t="str">
        <f>IF(H61="","",①参加者一覧表!$C$3)</f>
        <v/>
      </c>
      <c r="H61" t="str">
        <f>IF(①参加者一覧表!P69="","",①参加者一覧表!P69)</f>
        <v/>
      </c>
      <c r="I61" t="str">
        <f>IF(H61="","",IF(①参加者一覧表!F69="","",IF(D61=1,VLOOKUP(①参加者一覧表!F69,#REF!,2,FALSE),VLOOKUP(①参加者一覧表!F69,#REF!,2,FALSE)))&amp;" "&amp;①参加者一覧表!G69)</f>
        <v/>
      </c>
    </row>
    <row r="62" spans="1:9">
      <c r="A62" t="e">
        <f>IF(H62="","",RIGHT(#REF!,4))&amp;(D62&amp;"0000")+H62</f>
        <v>#VALUE!</v>
      </c>
      <c r="B62" t="str">
        <f>IF(H62="","",①参加者一覧表!B70)</f>
        <v/>
      </c>
      <c r="C62" t="str">
        <f>IF(H62="","",①参加者一覧表!C70)</f>
        <v/>
      </c>
      <c r="D62" t="str">
        <f>IF(H62="","",IF(①参加者一覧表!D70="男",1,2))</f>
        <v/>
      </c>
      <c r="E62" t="str">
        <f t="shared" si="0"/>
        <v/>
      </c>
      <c r="F62" t="str">
        <f>IF(H62="","",#REF!)</f>
        <v/>
      </c>
      <c r="G62" t="str">
        <f>IF(H62="","",①参加者一覧表!$C$3)</f>
        <v/>
      </c>
      <c r="H62" t="str">
        <f>IF(①参加者一覧表!P70="","",①参加者一覧表!P70)</f>
        <v/>
      </c>
      <c r="I62" t="str">
        <f>IF(H62="","",IF(①参加者一覧表!F70="","",IF(D62=1,VLOOKUP(①参加者一覧表!F70,#REF!,2,FALSE),VLOOKUP(①参加者一覧表!F70,#REF!,2,FALSE)))&amp;" "&amp;①参加者一覧表!G70)</f>
        <v/>
      </c>
    </row>
    <row r="63" spans="1:9">
      <c r="A63" t="e">
        <f>IF(H63="","",RIGHT(#REF!,4))&amp;(D63&amp;"0000")+H63</f>
        <v>#VALUE!</v>
      </c>
      <c r="B63" t="str">
        <f>IF(H63="","",①参加者一覧表!B71)</f>
        <v/>
      </c>
      <c r="C63" t="str">
        <f>IF(H63="","",①参加者一覧表!C71)</f>
        <v/>
      </c>
      <c r="D63" t="str">
        <f>IF(H63="","",IF(①参加者一覧表!D71="男",1,2))</f>
        <v/>
      </c>
      <c r="E63" t="str">
        <f t="shared" si="0"/>
        <v/>
      </c>
      <c r="F63" t="str">
        <f>IF(H63="","",#REF!)</f>
        <v/>
      </c>
      <c r="G63" t="str">
        <f>IF(H63="","",①参加者一覧表!$C$3)</f>
        <v/>
      </c>
      <c r="H63" t="str">
        <f>IF(①参加者一覧表!P71="","",①参加者一覧表!P71)</f>
        <v/>
      </c>
      <c r="I63" t="str">
        <f>IF(H63="","",IF(①参加者一覧表!F71="","",IF(D63=1,VLOOKUP(①参加者一覧表!F71,#REF!,2,FALSE),VLOOKUP(①参加者一覧表!F71,#REF!,2,FALSE)))&amp;" "&amp;①参加者一覧表!G71)</f>
        <v/>
      </c>
    </row>
    <row r="64" spans="1:9">
      <c r="A64" t="e">
        <f>IF(H64="","",RIGHT(#REF!,4))&amp;(D64&amp;"0000")+H64</f>
        <v>#VALUE!</v>
      </c>
      <c r="B64" t="str">
        <f>IF(H64="","",①参加者一覧表!B72)</f>
        <v/>
      </c>
      <c r="C64" t="str">
        <f>IF(H64="","",①参加者一覧表!C72)</f>
        <v/>
      </c>
      <c r="D64" t="str">
        <f>IF(H64="","",IF(①参加者一覧表!D72="男",1,2))</f>
        <v/>
      </c>
      <c r="E64" t="str">
        <f t="shared" si="0"/>
        <v/>
      </c>
      <c r="F64" t="str">
        <f>IF(H64="","",#REF!)</f>
        <v/>
      </c>
      <c r="G64" t="str">
        <f>IF(H64="","",①参加者一覧表!$C$3)</f>
        <v/>
      </c>
      <c r="H64" t="str">
        <f>IF(①参加者一覧表!P72="","",①参加者一覧表!P72)</f>
        <v/>
      </c>
      <c r="I64" t="str">
        <f>IF(H64="","",IF(①参加者一覧表!F72="","",IF(D64=1,VLOOKUP(①参加者一覧表!F72,#REF!,2,FALSE),VLOOKUP(①参加者一覧表!F72,#REF!,2,FALSE)))&amp;" "&amp;①参加者一覧表!G72)</f>
        <v/>
      </c>
    </row>
    <row r="65" spans="1:9">
      <c r="A65" t="e">
        <f>IF(H65="","",RIGHT(#REF!,4))&amp;(D65&amp;"0000")+H65</f>
        <v>#VALUE!</v>
      </c>
      <c r="B65" t="str">
        <f>IF(H65="","",①参加者一覧表!B73)</f>
        <v/>
      </c>
      <c r="C65" t="str">
        <f>IF(H65="","",①参加者一覧表!C73)</f>
        <v/>
      </c>
      <c r="D65" t="str">
        <f>IF(H65="","",IF(①参加者一覧表!D73="男",1,2))</f>
        <v/>
      </c>
      <c r="E65" t="str">
        <f t="shared" si="0"/>
        <v/>
      </c>
      <c r="F65" t="str">
        <f>IF(H65="","",#REF!)</f>
        <v/>
      </c>
      <c r="G65" t="str">
        <f>IF(H65="","",①参加者一覧表!$C$3)</f>
        <v/>
      </c>
      <c r="H65" t="str">
        <f>IF(①参加者一覧表!P73="","",①参加者一覧表!P73)</f>
        <v/>
      </c>
      <c r="I65" t="str">
        <f>IF(H65="","",IF(①参加者一覧表!F73="","",IF(D65=1,VLOOKUP(①参加者一覧表!F73,#REF!,2,FALSE),VLOOKUP(①参加者一覧表!F73,#REF!,2,FALSE)))&amp;" "&amp;①参加者一覧表!G73)</f>
        <v/>
      </c>
    </row>
    <row r="66" spans="1:9">
      <c r="A66" t="e">
        <f>IF(H66="","",RIGHT(#REF!,4))&amp;(D66&amp;"0000")+H66</f>
        <v>#VALUE!</v>
      </c>
      <c r="B66" t="str">
        <f>IF(H66="","",①参加者一覧表!B74)</f>
        <v/>
      </c>
      <c r="C66" t="str">
        <f>IF(H66="","",①参加者一覧表!C74)</f>
        <v/>
      </c>
      <c r="D66" t="str">
        <f>IF(H66="","",IF(①参加者一覧表!D74="男",1,2))</f>
        <v/>
      </c>
      <c r="E66" t="str">
        <f t="shared" si="0"/>
        <v/>
      </c>
      <c r="F66" t="str">
        <f>IF(H66="","",#REF!)</f>
        <v/>
      </c>
      <c r="G66" t="str">
        <f>IF(H66="","",①参加者一覧表!$C$3)</f>
        <v/>
      </c>
      <c r="H66" t="str">
        <f>IF(①参加者一覧表!P74="","",①参加者一覧表!P74)</f>
        <v/>
      </c>
      <c r="I66" t="str">
        <f>IF(H66="","",IF(①参加者一覧表!F74="","",IF(D66=1,VLOOKUP(①参加者一覧表!F74,#REF!,2,FALSE),VLOOKUP(①参加者一覧表!F74,#REF!,2,FALSE)))&amp;" "&amp;①参加者一覧表!G74)</f>
        <v/>
      </c>
    </row>
    <row r="67" spans="1:9">
      <c r="A67" t="e">
        <f>IF(H67="","",RIGHT(#REF!,4))&amp;(D67&amp;"0000")+H67</f>
        <v>#VALUE!</v>
      </c>
      <c r="B67" t="str">
        <f>IF(H67="","",①参加者一覧表!B75)</f>
        <v/>
      </c>
      <c r="C67" t="str">
        <f>IF(H67="","",①参加者一覧表!C75)</f>
        <v/>
      </c>
      <c r="D67" t="str">
        <f>IF(H67="","",IF(①参加者一覧表!D75="男",1,2))</f>
        <v/>
      </c>
      <c r="E67" t="str">
        <f t="shared" ref="E67:E91" si="1">IF(H67="","",23)</f>
        <v/>
      </c>
      <c r="F67" t="str">
        <f>IF(H67="","",#REF!)</f>
        <v/>
      </c>
      <c r="G67" t="str">
        <f>IF(H67="","",①参加者一覧表!$C$3)</f>
        <v/>
      </c>
      <c r="H67" t="str">
        <f>IF(①参加者一覧表!P75="","",①参加者一覧表!P75)</f>
        <v/>
      </c>
      <c r="I67" t="str">
        <f>IF(H67="","",IF(①参加者一覧表!F75="","",IF(D67=1,VLOOKUP(①参加者一覧表!F75,#REF!,2,FALSE),VLOOKUP(①参加者一覧表!F75,#REF!,2,FALSE)))&amp;" "&amp;①参加者一覧表!G75)</f>
        <v/>
      </c>
    </row>
    <row r="68" spans="1:9">
      <c r="A68" t="e">
        <f>IF(H68="","",RIGHT(#REF!,4))&amp;(D68&amp;"0000")+H68</f>
        <v>#VALUE!</v>
      </c>
      <c r="B68" t="str">
        <f>IF(H68="","",①参加者一覧表!B76)</f>
        <v/>
      </c>
      <c r="C68" t="str">
        <f>IF(H68="","",①参加者一覧表!C76)</f>
        <v/>
      </c>
      <c r="D68" t="str">
        <f>IF(H68="","",IF(①参加者一覧表!D76="男",1,2))</f>
        <v/>
      </c>
      <c r="E68" t="str">
        <f t="shared" si="1"/>
        <v/>
      </c>
      <c r="F68" t="str">
        <f>IF(H68="","",#REF!)</f>
        <v/>
      </c>
      <c r="G68" t="str">
        <f>IF(H68="","",①参加者一覧表!$C$3)</f>
        <v/>
      </c>
      <c r="H68" t="str">
        <f>IF(①参加者一覧表!P76="","",①参加者一覧表!P76)</f>
        <v/>
      </c>
      <c r="I68" t="str">
        <f>IF(H68="","",IF(①参加者一覧表!F76="","",IF(D68=1,VLOOKUP(①参加者一覧表!F76,#REF!,2,FALSE),VLOOKUP(①参加者一覧表!F76,#REF!,2,FALSE)))&amp;" "&amp;①参加者一覧表!G76)</f>
        <v/>
      </c>
    </row>
    <row r="69" spans="1:9">
      <c r="A69" t="e">
        <f>IF(H69="","",RIGHT(#REF!,4))&amp;(D69&amp;"0000")+H69</f>
        <v>#VALUE!</v>
      </c>
      <c r="B69" t="str">
        <f>IF(H69="","",①参加者一覧表!B77)</f>
        <v/>
      </c>
      <c r="C69" t="str">
        <f>IF(H69="","",①参加者一覧表!C77)</f>
        <v/>
      </c>
      <c r="D69" t="str">
        <f>IF(H69="","",IF(①参加者一覧表!D77="男",1,2))</f>
        <v/>
      </c>
      <c r="E69" t="str">
        <f t="shared" si="1"/>
        <v/>
      </c>
      <c r="F69" t="str">
        <f>IF(H69="","",#REF!)</f>
        <v/>
      </c>
      <c r="G69" t="str">
        <f>IF(H69="","",①参加者一覧表!$C$3)</f>
        <v/>
      </c>
      <c r="H69" t="str">
        <f>IF(①参加者一覧表!P77="","",①参加者一覧表!P77)</f>
        <v/>
      </c>
      <c r="I69" t="str">
        <f>IF(H69="","",IF(①参加者一覧表!F77="","",IF(D69=1,VLOOKUP(①参加者一覧表!F77,#REF!,2,FALSE),VLOOKUP(①参加者一覧表!F77,#REF!,2,FALSE)))&amp;" "&amp;①参加者一覧表!G77)</f>
        <v/>
      </c>
    </row>
    <row r="70" spans="1:9">
      <c r="A70" t="e">
        <f>IF(H70="","",RIGHT(#REF!,4))&amp;(D70&amp;"0000")+H70</f>
        <v>#VALUE!</v>
      </c>
      <c r="B70" t="str">
        <f>IF(H70="","",①参加者一覧表!B78)</f>
        <v/>
      </c>
      <c r="C70" t="str">
        <f>IF(H70="","",①参加者一覧表!C78)</f>
        <v/>
      </c>
      <c r="D70" t="str">
        <f>IF(H70="","",IF(①参加者一覧表!D78="男",1,2))</f>
        <v/>
      </c>
      <c r="E70" t="str">
        <f t="shared" si="1"/>
        <v/>
      </c>
      <c r="F70" t="str">
        <f>IF(H70="","",#REF!)</f>
        <v/>
      </c>
      <c r="G70" t="str">
        <f>IF(H70="","",①参加者一覧表!$C$3)</f>
        <v/>
      </c>
      <c r="H70" t="str">
        <f>IF(①参加者一覧表!P78="","",①参加者一覧表!P78)</f>
        <v/>
      </c>
      <c r="I70" t="str">
        <f>IF(H70="","",IF(①参加者一覧表!F78="","",IF(D70=1,VLOOKUP(①参加者一覧表!F78,#REF!,2,FALSE),VLOOKUP(①参加者一覧表!F78,#REF!,2,FALSE)))&amp;" "&amp;①参加者一覧表!G78)</f>
        <v/>
      </c>
    </row>
    <row r="71" spans="1:9">
      <c r="A71" t="e">
        <f>IF(H71="","",RIGHT(#REF!,4))&amp;(D71&amp;"0000")+H71</f>
        <v>#VALUE!</v>
      </c>
      <c r="B71" t="str">
        <f>IF(H71="","",①参加者一覧表!B79)</f>
        <v/>
      </c>
      <c r="C71" t="str">
        <f>IF(H71="","",①参加者一覧表!C79)</f>
        <v/>
      </c>
      <c r="D71" t="str">
        <f>IF(H71="","",IF(①参加者一覧表!D79="男",1,2))</f>
        <v/>
      </c>
      <c r="E71" t="str">
        <f t="shared" si="1"/>
        <v/>
      </c>
      <c r="F71" t="str">
        <f>IF(H71="","",#REF!)</f>
        <v/>
      </c>
      <c r="G71" t="str">
        <f>IF(H71="","",①参加者一覧表!$C$3)</f>
        <v/>
      </c>
      <c r="H71" t="str">
        <f>IF(①参加者一覧表!P79="","",①参加者一覧表!P79)</f>
        <v/>
      </c>
      <c r="I71" t="str">
        <f>IF(H71="","",IF(①参加者一覧表!F79="","",IF(D71=1,VLOOKUP(①参加者一覧表!F79,#REF!,2,FALSE),VLOOKUP(①参加者一覧表!F79,#REF!,2,FALSE)))&amp;" "&amp;①参加者一覧表!G79)</f>
        <v/>
      </c>
    </row>
    <row r="72" spans="1:9">
      <c r="A72" t="e">
        <f>IF(H72="","",RIGHT(#REF!,4))&amp;(D72&amp;"0000")+H72</f>
        <v>#VALUE!</v>
      </c>
      <c r="B72" t="str">
        <f>IF(H72="","",①参加者一覧表!B80)</f>
        <v/>
      </c>
      <c r="C72" t="str">
        <f>IF(H72="","",①参加者一覧表!C80)</f>
        <v/>
      </c>
      <c r="D72" t="str">
        <f>IF(H72="","",IF(①参加者一覧表!D80="男",1,2))</f>
        <v/>
      </c>
      <c r="E72" t="str">
        <f t="shared" si="1"/>
        <v/>
      </c>
      <c r="F72" t="str">
        <f>IF(H72="","",#REF!)</f>
        <v/>
      </c>
      <c r="G72" t="str">
        <f>IF(H72="","",①参加者一覧表!$C$3)</f>
        <v/>
      </c>
      <c r="H72" t="str">
        <f>IF(①参加者一覧表!P80="","",①参加者一覧表!P80)</f>
        <v/>
      </c>
      <c r="I72" t="str">
        <f>IF(H72="","",IF(①参加者一覧表!F80="","",IF(D72=1,VLOOKUP(①参加者一覧表!F80,#REF!,2,FALSE),VLOOKUP(①参加者一覧表!F80,#REF!,2,FALSE)))&amp;" "&amp;①参加者一覧表!G80)</f>
        <v/>
      </c>
    </row>
    <row r="73" spans="1:9">
      <c r="A73" t="e">
        <f>IF(H73="","",RIGHT(#REF!,4))&amp;(D73&amp;"0000")+H73</f>
        <v>#VALUE!</v>
      </c>
      <c r="B73" t="str">
        <f>IF(H73="","",①参加者一覧表!B81)</f>
        <v/>
      </c>
      <c r="C73" t="str">
        <f>IF(H73="","",①参加者一覧表!C81)</f>
        <v/>
      </c>
      <c r="D73" t="str">
        <f>IF(H73="","",IF(①参加者一覧表!D81="男",1,2))</f>
        <v/>
      </c>
      <c r="E73" t="str">
        <f t="shared" si="1"/>
        <v/>
      </c>
      <c r="F73" t="str">
        <f>IF(H73="","",#REF!)</f>
        <v/>
      </c>
      <c r="G73" t="str">
        <f>IF(H73="","",①参加者一覧表!$C$3)</f>
        <v/>
      </c>
      <c r="H73" t="str">
        <f>IF(①参加者一覧表!P81="","",①参加者一覧表!P81)</f>
        <v/>
      </c>
      <c r="I73" t="str">
        <f>IF(H73="","",IF(①参加者一覧表!F81="","",IF(D73=1,VLOOKUP(①参加者一覧表!F81,#REF!,2,FALSE),VLOOKUP(①参加者一覧表!F81,#REF!,2,FALSE)))&amp;" "&amp;①参加者一覧表!G81)</f>
        <v/>
      </c>
    </row>
    <row r="74" spans="1:9">
      <c r="A74" t="e">
        <f>IF(H74="","",RIGHT(#REF!,4))&amp;(D74&amp;"0000")+H74</f>
        <v>#VALUE!</v>
      </c>
      <c r="B74" t="str">
        <f>IF(H74="","",①参加者一覧表!B82)</f>
        <v/>
      </c>
      <c r="C74" t="str">
        <f>IF(H74="","",①参加者一覧表!C82)</f>
        <v/>
      </c>
      <c r="D74" t="str">
        <f>IF(H74="","",IF(①参加者一覧表!D82="男",1,2))</f>
        <v/>
      </c>
      <c r="E74" t="str">
        <f t="shared" si="1"/>
        <v/>
      </c>
      <c r="F74" t="str">
        <f>IF(H74="","",#REF!)</f>
        <v/>
      </c>
      <c r="G74" t="str">
        <f>IF(H74="","",①参加者一覧表!$C$3)</f>
        <v/>
      </c>
      <c r="H74" t="str">
        <f>IF(①参加者一覧表!P82="","",①参加者一覧表!P82)</f>
        <v/>
      </c>
      <c r="I74" t="str">
        <f>IF(H74="","",IF(①参加者一覧表!F82="","",IF(D74=1,VLOOKUP(①参加者一覧表!F82,#REF!,2,FALSE),VLOOKUP(①参加者一覧表!F82,#REF!,2,FALSE)))&amp;" "&amp;①参加者一覧表!G82)</f>
        <v/>
      </c>
    </row>
    <row r="75" spans="1:9">
      <c r="A75" t="e">
        <f>IF(H75="","",RIGHT(#REF!,4))&amp;(D75&amp;"0000")+H75</f>
        <v>#VALUE!</v>
      </c>
      <c r="B75" t="str">
        <f>IF(H75="","",①参加者一覧表!B83)</f>
        <v/>
      </c>
      <c r="C75" t="str">
        <f>IF(H75="","",①参加者一覧表!C83)</f>
        <v/>
      </c>
      <c r="D75" t="str">
        <f>IF(H75="","",IF(①参加者一覧表!D83="男",1,2))</f>
        <v/>
      </c>
      <c r="E75" t="str">
        <f t="shared" si="1"/>
        <v/>
      </c>
      <c r="F75" t="str">
        <f>IF(H75="","",#REF!)</f>
        <v/>
      </c>
      <c r="G75" t="str">
        <f>IF(H75="","",①参加者一覧表!$C$3)</f>
        <v/>
      </c>
      <c r="H75" t="str">
        <f>IF(①参加者一覧表!P83="","",①参加者一覧表!P83)</f>
        <v/>
      </c>
      <c r="I75" t="str">
        <f>IF(H75="","",IF(①参加者一覧表!F83="","",IF(D75=1,VLOOKUP(①参加者一覧表!F83,#REF!,2,FALSE),VLOOKUP(①参加者一覧表!F83,#REF!,2,FALSE)))&amp;" "&amp;①参加者一覧表!G83)</f>
        <v/>
      </c>
    </row>
    <row r="76" spans="1:9">
      <c r="A76" t="e">
        <f>IF(H76="","",RIGHT(#REF!,4))&amp;(D76&amp;"0000")+H76</f>
        <v>#VALUE!</v>
      </c>
      <c r="B76" t="str">
        <f>IF(H76="","",①参加者一覧表!B84)</f>
        <v/>
      </c>
      <c r="C76" t="str">
        <f>IF(H76="","",①参加者一覧表!C84)</f>
        <v/>
      </c>
      <c r="D76" t="str">
        <f>IF(H76="","",IF(①参加者一覧表!D84="男",1,2))</f>
        <v/>
      </c>
      <c r="E76" t="str">
        <f t="shared" si="1"/>
        <v/>
      </c>
      <c r="F76" t="str">
        <f>IF(H76="","",#REF!)</f>
        <v/>
      </c>
      <c r="G76" t="str">
        <f>IF(H76="","",①参加者一覧表!$C$3)</f>
        <v/>
      </c>
      <c r="H76" t="str">
        <f>IF(①参加者一覧表!P84="","",①参加者一覧表!P84)</f>
        <v/>
      </c>
      <c r="I76" t="str">
        <f>IF(H76="","",IF(①参加者一覧表!F84="","",IF(D76=1,VLOOKUP(①参加者一覧表!F84,#REF!,2,FALSE),VLOOKUP(①参加者一覧表!F84,#REF!,2,FALSE)))&amp;" "&amp;①参加者一覧表!G84)</f>
        <v/>
      </c>
    </row>
    <row r="77" spans="1:9">
      <c r="A77" t="e">
        <f>IF(H77="","",RIGHT(#REF!,4))&amp;(D77&amp;"0000")+H77</f>
        <v>#VALUE!</v>
      </c>
      <c r="B77" t="str">
        <f>IF(H77="","",①参加者一覧表!B85)</f>
        <v/>
      </c>
      <c r="C77" t="str">
        <f>IF(H77="","",①参加者一覧表!C85)</f>
        <v/>
      </c>
      <c r="D77" t="str">
        <f>IF(H77="","",IF(①参加者一覧表!D85="男",1,2))</f>
        <v/>
      </c>
      <c r="E77" t="str">
        <f t="shared" si="1"/>
        <v/>
      </c>
      <c r="F77" t="str">
        <f>IF(H77="","",#REF!)</f>
        <v/>
      </c>
      <c r="G77" t="str">
        <f>IF(H77="","",①参加者一覧表!$C$3)</f>
        <v/>
      </c>
      <c r="H77" t="str">
        <f>IF(①参加者一覧表!P85="","",①参加者一覧表!P85)</f>
        <v/>
      </c>
      <c r="I77" t="str">
        <f>IF(H77="","",IF(①参加者一覧表!F85="","",IF(D77=1,VLOOKUP(①参加者一覧表!F85,#REF!,2,FALSE),VLOOKUP(①参加者一覧表!F85,#REF!,2,FALSE)))&amp;" "&amp;①参加者一覧表!G85)</f>
        <v/>
      </c>
    </row>
    <row r="78" spans="1:9">
      <c r="A78" t="e">
        <f>IF(H78="","",RIGHT(#REF!,4))&amp;(D78&amp;"0000")+H78</f>
        <v>#VALUE!</v>
      </c>
      <c r="B78" t="str">
        <f>IF(H78="","",①参加者一覧表!B86)</f>
        <v/>
      </c>
      <c r="C78" t="str">
        <f>IF(H78="","",①参加者一覧表!C86)</f>
        <v/>
      </c>
      <c r="D78" t="str">
        <f>IF(H78="","",IF(①参加者一覧表!D86="男",1,2))</f>
        <v/>
      </c>
      <c r="E78" t="str">
        <f t="shared" si="1"/>
        <v/>
      </c>
      <c r="F78" t="str">
        <f>IF(H78="","",#REF!)</f>
        <v/>
      </c>
      <c r="G78" t="str">
        <f>IF(H78="","",①参加者一覧表!$C$3)</f>
        <v/>
      </c>
      <c r="H78" t="str">
        <f>IF(①参加者一覧表!P86="","",①参加者一覧表!P86)</f>
        <v/>
      </c>
      <c r="I78" t="str">
        <f>IF(H78="","",IF(①参加者一覧表!F86="","",IF(D78=1,VLOOKUP(①参加者一覧表!F86,#REF!,2,FALSE),VLOOKUP(①参加者一覧表!F86,#REF!,2,FALSE)))&amp;" "&amp;①参加者一覧表!G86)</f>
        <v/>
      </c>
    </row>
    <row r="79" spans="1:9">
      <c r="A79" t="e">
        <f>IF(H79="","",RIGHT(#REF!,4))&amp;(D79&amp;"0000")+H79</f>
        <v>#VALUE!</v>
      </c>
      <c r="B79" t="str">
        <f>IF(H79="","",①参加者一覧表!B87)</f>
        <v/>
      </c>
      <c r="C79" t="str">
        <f>IF(H79="","",①参加者一覧表!C87)</f>
        <v/>
      </c>
      <c r="D79" t="str">
        <f>IF(H79="","",IF(①参加者一覧表!D87="男",1,2))</f>
        <v/>
      </c>
      <c r="E79" t="str">
        <f t="shared" si="1"/>
        <v/>
      </c>
      <c r="F79" t="str">
        <f>IF(H79="","",#REF!)</f>
        <v/>
      </c>
      <c r="G79" t="str">
        <f>IF(H79="","",①参加者一覧表!$C$3)</f>
        <v/>
      </c>
      <c r="H79" t="str">
        <f>IF(①参加者一覧表!P87="","",①参加者一覧表!P87)</f>
        <v/>
      </c>
      <c r="I79" t="str">
        <f>IF(H79="","",IF(①参加者一覧表!F87="","",IF(D79=1,VLOOKUP(①参加者一覧表!F87,#REF!,2,FALSE),VLOOKUP(①参加者一覧表!F87,#REF!,2,FALSE)))&amp;" "&amp;①参加者一覧表!G87)</f>
        <v/>
      </c>
    </row>
    <row r="80" spans="1:9">
      <c r="A80" t="e">
        <f>IF(H80="","",RIGHT(#REF!,4))&amp;(D80&amp;"0000")+H80</f>
        <v>#VALUE!</v>
      </c>
      <c r="B80" t="str">
        <f>IF(H80="","",①参加者一覧表!B88)</f>
        <v/>
      </c>
      <c r="C80" t="str">
        <f>IF(H80="","",①参加者一覧表!C88)</f>
        <v/>
      </c>
      <c r="D80" t="str">
        <f>IF(H80="","",IF(①参加者一覧表!D88="男",1,2))</f>
        <v/>
      </c>
      <c r="E80" t="str">
        <f t="shared" si="1"/>
        <v/>
      </c>
      <c r="F80" t="str">
        <f>IF(H80="","",#REF!)</f>
        <v/>
      </c>
      <c r="G80" t="str">
        <f>IF(H80="","",①参加者一覧表!$C$3)</f>
        <v/>
      </c>
      <c r="H80" t="str">
        <f>IF(①参加者一覧表!P88="","",①参加者一覧表!P88)</f>
        <v/>
      </c>
      <c r="I80" t="str">
        <f>IF(H80="","",IF(①参加者一覧表!F88="","",IF(D80=1,VLOOKUP(①参加者一覧表!F88,#REF!,2,FALSE),VLOOKUP(①参加者一覧表!F88,#REF!,2,FALSE)))&amp;" "&amp;①参加者一覧表!G88)</f>
        <v/>
      </c>
    </row>
    <row r="81" spans="1:9">
      <c r="A81" t="e">
        <f>IF(H81="","",RIGHT(#REF!,4))&amp;(D81&amp;"0000")+H81</f>
        <v>#VALUE!</v>
      </c>
      <c r="B81" t="str">
        <f>IF(H81="","",①参加者一覧表!B89)</f>
        <v/>
      </c>
      <c r="C81" t="str">
        <f>IF(H81="","",①参加者一覧表!C89)</f>
        <v/>
      </c>
      <c r="D81" t="str">
        <f>IF(H81="","",IF(①参加者一覧表!D89="男",1,2))</f>
        <v/>
      </c>
      <c r="E81" t="str">
        <f t="shared" si="1"/>
        <v/>
      </c>
      <c r="F81" t="str">
        <f>IF(H81="","",#REF!)</f>
        <v/>
      </c>
      <c r="G81" t="str">
        <f>IF(H81="","",①参加者一覧表!$C$3)</f>
        <v/>
      </c>
      <c r="H81" t="str">
        <f>IF(①参加者一覧表!P89="","",①参加者一覧表!P89)</f>
        <v/>
      </c>
      <c r="I81" t="str">
        <f>IF(H81="","",IF(①参加者一覧表!F89="","",IF(D81=1,VLOOKUP(①参加者一覧表!F89,#REF!,2,FALSE),VLOOKUP(①参加者一覧表!F89,#REF!,2,FALSE)))&amp;" "&amp;①参加者一覧表!G89)</f>
        <v/>
      </c>
    </row>
    <row r="82" spans="1:9">
      <c r="A82" t="e">
        <f>IF(H82="","",RIGHT(#REF!,4))&amp;(D82&amp;"0000")+H82</f>
        <v>#VALUE!</v>
      </c>
      <c r="B82" t="str">
        <f>IF(H82="","",①参加者一覧表!B90)</f>
        <v/>
      </c>
      <c r="C82" t="str">
        <f>IF(H82="","",①参加者一覧表!C90)</f>
        <v/>
      </c>
      <c r="D82" t="str">
        <f>IF(H82="","",IF(①参加者一覧表!D90="男",1,2))</f>
        <v/>
      </c>
      <c r="E82" t="str">
        <f t="shared" si="1"/>
        <v/>
      </c>
      <c r="F82" t="str">
        <f>IF(H82="","",#REF!)</f>
        <v/>
      </c>
      <c r="G82" t="str">
        <f>IF(H82="","",①参加者一覧表!$C$3)</f>
        <v/>
      </c>
      <c r="H82" t="str">
        <f>IF(①参加者一覧表!P90="","",①参加者一覧表!P90)</f>
        <v/>
      </c>
      <c r="I82" t="str">
        <f>IF(H82="","",IF(①参加者一覧表!F90="","",IF(D82=1,VLOOKUP(①参加者一覧表!F90,#REF!,2,FALSE),VLOOKUP(①参加者一覧表!F90,#REF!,2,FALSE)))&amp;" "&amp;①参加者一覧表!G90)</f>
        <v/>
      </c>
    </row>
    <row r="83" spans="1:9">
      <c r="A83" t="e">
        <f>IF(H83="","",RIGHT(#REF!,4))&amp;(D83&amp;"0000")+H83</f>
        <v>#VALUE!</v>
      </c>
      <c r="B83" t="str">
        <f>IF(H83="","",①参加者一覧表!B91)</f>
        <v/>
      </c>
      <c r="C83" t="str">
        <f>IF(H83="","",①参加者一覧表!C91)</f>
        <v/>
      </c>
      <c r="D83" t="str">
        <f>IF(H83="","",IF(①参加者一覧表!D91="男",1,2))</f>
        <v/>
      </c>
      <c r="E83" t="str">
        <f t="shared" si="1"/>
        <v/>
      </c>
      <c r="F83" t="str">
        <f>IF(H83="","",#REF!)</f>
        <v/>
      </c>
      <c r="G83" t="str">
        <f>IF(H83="","",①参加者一覧表!$C$3)</f>
        <v/>
      </c>
      <c r="H83" t="str">
        <f>IF(①参加者一覧表!P91="","",①参加者一覧表!P91)</f>
        <v/>
      </c>
      <c r="I83" t="str">
        <f>IF(H83="","",IF(①参加者一覧表!F91="","",IF(D83=1,VLOOKUP(①参加者一覧表!F91,#REF!,2,FALSE),VLOOKUP(①参加者一覧表!F91,#REF!,2,FALSE)))&amp;" "&amp;①参加者一覧表!G91)</f>
        <v/>
      </c>
    </row>
    <row r="84" spans="1:9">
      <c r="A84" t="e">
        <f>IF(H84="","",RIGHT(#REF!,4))&amp;(D84&amp;"0000")+H84</f>
        <v>#VALUE!</v>
      </c>
      <c r="B84" t="str">
        <f>IF(H84="","",①参加者一覧表!B92)</f>
        <v/>
      </c>
      <c r="C84" t="str">
        <f>IF(H84="","",①参加者一覧表!C92)</f>
        <v/>
      </c>
      <c r="D84" t="str">
        <f>IF(H84="","",IF(①参加者一覧表!D92="男",1,2))</f>
        <v/>
      </c>
      <c r="E84" t="str">
        <f t="shared" si="1"/>
        <v/>
      </c>
      <c r="F84" t="str">
        <f>IF(H84="","",#REF!)</f>
        <v/>
      </c>
      <c r="G84" t="str">
        <f>IF(H84="","",①参加者一覧表!$C$3)</f>
        <v/>
      </c>
      <c r="H84" t="str">
        <f>IF(①参加者一覧表!P92="","",①参加者一覧表!P92)</f>
        <v/>
      </c>
      <c r="I84" t="str">
        <f>IF(H84="","",IF(①参加者一覧表!F92="","",IF(D84=1,VLOOKUP(①参加者一覧表!F92,#REF!,2,FALSE),VLOOKUP(①参加者一覧表!F92,#REF!,2,FALSE)))&amp;" "&amp;①参加者一覧表!G92)</f>
        <v/>
      </c>
    </row>
    <row r="85" spans="1:9">
      <c r="A85" t="e">
        <f>IF(H85="","",RIGHT(#REF!,4))&amp;(D85&amp;"0000")+H85</f>
        <v>#VALUE!</v>
      </c>
      <c r="B85" t="str">
        <f>IF(H85="","",①参加者一覧表!B93)</f>
        <v/>
      </c>
      <c r="C85" t="str">
        <f>IF(H85="","",①参加者一覧表!C93)</f>
        <v/>
      </c>
      <c r="D85" t="str">
        <f>IF(H85="","",IF(①参加者一覧表!D93="男",1,2))</f>
        <v/>
      </c>
      <c r="E85" t="str">
        <f t="shared" si="1"/>
        <v/>
      </c>
      <c r="F85" t="str">
        <f>IF(H85="","",#REF!)</f>
        <v/>
      </c>
      <c r="G85" t="str">
        <f>IF(H85="","",①参加者一覧表!$C$3)</f>
        <v/>
      </c>
      <c r="H85" t="str">
        <f>IF(①参加者一覧表!P93="","",①参加者一覧表!P93)</f>
        <v/>
      </c>
      <c r="I85" t="str">
        <f>IF(H85="","",IF(①参加者一覧表!F93="","",IF(D85=1,VLOOKUP(①参加者一覧表!F93,#REF!,2,FALSE),VLOOKUP(①参加者一覧表!F93,#REF!,2,FALSE)))&amp;" "&amp;①参加者一覧表!G93)</f>
        <v/>
      </c>
    </row>
    <row r="86" spans="1:9">
      <c r="A86" t="e">
        <f>IF(H86="","",RIGHT(#REF!,4))&amp;(D86&amp;"0000")+H86</f>
        <v>#VALUE!</v>
      </c>
      <c r="B86" t="str">
        <f>IF(H86="","",①参加者一覧表!B94)</f>
        <v/>
      </c>
      <c r="C86" t="str">
        <f>IF(H86="","",①参加者一覧表!C94)</f>
        <v/>
      </c>
      <c r="D86" t="str">
        <f>IF(H86="","",IF(①参加者一覧表!D94="男",1,2))</f>
        <v/>
      </c>
      <c r="E86" t="str">
        <f t="shared" si="1"/>
        <v/>
      </c>
      <c r="F86" t="str">
        <f>IF(H86="","",#REF!)</f>
        <v/>
      </c>
      <c r="G86" t="str">
        <f>IF(H86="","",①参加者一覧表!$C$3)</f>
        <v/>
      </c>
      <c r="H86" t="str">
        <f>IF(①参加者一覧表!P94="","",①参加者一覧表!P94)</f>
        <v/>
      </c>
      <c r="I86" t="str">
        <f>IF(H86="","",IF(①参加者一覧表!F94="","",IF(D86=1,VLOOKUP(①参加者一覧表!F94,#REF!,2,FALSE),VLOOKUP(①参加者一覧表!F94,#REF!,2,FALSE)))&amp;" "&amp;①参加者一覧表!G94)</f>
        <v/>
      </c>
    </row>
    <row r="87" spans="1:9">
      <c r="A87" t="e">
        <f>IF(H87="","",RIGHT(#REF!,4))&amp;(D87&amp;"0000")+H87</f>
        <v>#VALUE!</v>
      </c>
      <c r="B87" t="str">
        <f>IF(H87="","",①参加者一覧表!B95)</f>
        <v/>
      </c>
      <c r="C87" t="str">
        <f>IF(H87="","",①参加者一覧表!C95)</f>
        <v/>
      </c>
      <c r="D87" t="str">
        <f>IF(H87="","",IF(①参加者一覧表!D95="男",1,2))</f>
        <v/>
      </c>
      <c r="E87" t="str">
        <f t="shared" si="1"/>
        <v/>
      </c>
      <c r="F87" t="str">
        <f>IF(H87="","",#REF!)</f>
        <v/>
      </c>
      <c r="G87" t="str">
        <f>IF(H87="","",①参加者一覧表!$C$3)</f>
        <v/>
      </c>
      <c r="H87" t="str">
        <f>IF(①参加者一覧表!P95="","",①参加者一覧表!P95)</f>
        <v/>
      </c>
      <c r="I87" t="str">
        <f>IF(H87="","",IF(①参加者一覧表!F95="","",IF(D87=1,VLOOKUP(①参加者一覧表!F95,#REF!,2,FALSE),VLOOKUP(①参加者一覧表!F95,#REF!,2,FALSE)))&amp;" "&amp;①参加者一覧表!G95)</f>
        <v/>
      </c>
    </row>
    <row r="88" spans="1:9">
      <c r="A88" t="e">
        <f>IF(H88="","",RIGHT(#REF!,4))&amp;(D88&amp;"0000")+H88</f>
        <v>#VALUE!</v>
      </c>
      <c r="B88" t="str">
        <f>IF(H88="","",①参加者一覧表!B96)</f>
        <v/>
      </c>
      <c r="C88" t="str">
        <f>IF(H88="","",①参加者一覧表!C96)</f>
        <v/>
      </c>
      <c r="D88" t="str">
        <f>IF(H88="","",IF(①参加者一覧表!D96="男",1,2))</f>
        <v/>
      </c>
      <c r="E88" t="str">
        <f t="shared" si="1"/>
        <v/>
      </c>
      <c r="F88" t="str">
        <f>IF(H88="","",#REF!)</f>
        <v/>
      </c>
      <c r="G88" t="str">
        <f>IF(H88="","",①参加者一覧表!$C$3)</f>
        <v/>
      </c>
      <c r="H88" t="str">
        <f>IF(①参加者一覧表!P96="","",①参加者一覧表!P96)</f>
        <v/>
      </c>
      <c r="I88" t="str">
        <f>IF(H88="","",IF(①参加者一覧表!F96="","",IF(D88=1,VLOOKUP(①参加者一覧表!F96,#REF!,2,FALSE),VLOOKUP(①参加者一覧表!F96,#REF!,2,FALSE)))&amp;" "&amp;①参加者一覧表!G96)</f>
        <v/>
      </c>
    </row>
    <row r="89" spans="1:9">
      <c r="A89" t="e">
        <f>IF(H89="","",RIGHT(#REF!,4))&amp;(D89&amp;"0000")+H89</f>
        <v>#VALUE!</v>
      </c>
      <c r="B89" t="str">
        <f>IF(H89="","",①参加者一覧表!B97)</f>
        <v/>
      </c>
      <c r="C89" t="str">
        <f>IF(H89="","",①参加者一覧表!C97)</f>
        <v/>
      </c>
      <c r="D89" t="str">
        <f>IF(H89="","",IF(①参加者一覧表!D97="男",1,2))</f>
        <v/>
      </c>
      <c r="E89" t="str">
        <f t="shared" si="1"/>
        <v/>
      </c>
      <c r="F89" t="str">
        <f>IF(H89="","",#REF!)</f>
        <v/>
      </c>
      <c r="G89" t="str">
        <f>IF(H89="","",①参加者一覧表!$C$3)</f>
        <v/>
      </c>
      <c r="H89" t="str">
        <f>IF(①参加者一覧表!P97="","",①参加者一覧表!P97)</f>
        <v/>
      </c>
      <c r="I89" t="str">
        <f>IF(H89="","",IF(①参加者一覧表!F97="","",IF(D89=1,VLOOKUP(①参加者一覧表!F97,#REF!,2,FALSE),VLOOKUP(①参加者一覧表!F97,#REF!,2,FALSE)))&amp;" "&amp;①参加者一覧表!G97)</f>
        <v/>
      </c>
    </row>
    <row r="90" spans="1:9">
      <c r="A90" t="e">
        <f>IF(H90="","",RIGHT(#REF!,4))&amp;(D90&amp;"0000")+H90</f>
        <v>#VALUE!</v>
      </c>
      <c r="B90" t="str">
        <f>IF(H90="","",①参加者一覧表!B98)</f>
        <v/>
      </c>
      <c r="C90" t="str">
        <f>IF(H90="","",①参加者一覧表!C98)</f>
        <v/>
      </c>
      <c r="D90" t="str">
        <f>IF(H90="","",IF(①参加者一覧表!D98="男",1,2))</f>
        <v/>
      </c>
      <c r="E90" t="str">
        <f t="shared" si="1"/>
        <v/>
      </c>
      <c r="F90" t="str">
        <f>IF(H90="","",#REF!)</f>
        <v/>
      </c>
      <c r="G90" t="str">
        <f>IF(H90="","",①参加者一覧表!$C$3)</f>
        <v/>
      </c>
      <c r="H90" t="str">
        <f>IF(①参加者一覧表!P98="","",①参加者一覧表!P98)</f>
        <v/>
      </c>
      <c r="I90" t="str">
        <f>IF(H90="","",IF(①参加者一覧表!F98="","",IF(D90=1,VLOOKUP(①参加者一覧表!F98,#REF!,2,FALSE),VLOOKUP(①参加者一覧表!F98,#REF!,2,FALSE)))&amp;" "&amp;①参加者一覧表!G98)</f>
        <v/>
      </c>
    </row>
    <row r="91" spans="1:9">
      <c r="A91" t="e">
        <f>IF(H91="","",RIGHT(#REF!,4))&amp;(D91&amp;"0000")+H91</f>
        <v>#VALUE!</v>
      </c>
      <c r="B91" t="str">
        <f>IF(H91="","",①参加者一覧表!B99)</f>
        <v/>
      </c>
      <c r="C91" t="str">
        <f>IF(H91="","",①参加者一覧表!C99)</f>
        <v/>
      </c>
      <c r="D91" t="str">
        <f>IF(H91="","",IF(①参加者一覧表!D99="男",1,2))</f>
        <v/>
      </c>
      <c r="E91" t="str">
        <f t="shared" si="1"/>
        <v/>
      </c>
      <c r="F91" t="str">
        <f>IF(H91="","",#REF!)</f>
        <v/>
      </c>
      <c r="G91" t="str">
        <f>IF(H91="","",①参加者一覧表!$C$3)</f>
        <v/>
      </c>
      <c r="H91" t="str">
        <f>IF(①参加者一覧表!P99="","",①参加者一覧表!P99)</f>
        <v/>
      </c>
      <c r="I91" t="str">
        <f>IF(H91="","",IF(①参加者一覧表!F99="","",IF(D91=1,VLOOKUP(①参加者一覧表!F99,#REF!,2,FALSE),VLOOKUP(①参加者一覧表!F99,#REF!,2,FALSE)))&amp;" "&amp;①参加者一覧表!G99)</f>
        <v/>
      </c>
    </row>
    <row r="92" spans="1:9">
      <c r="A92" s="13"/>
      <c r="B92" s="13"/>
      <c r="C92" s="13"/>
      <c r="D92" s="13"/>
      <c r="E92" s="13"/>
      <c r="F92" s="13"/>
      <c r="G92" s="13"/>
      <c r="H92" s="13"/>
      <c r="I92" s="13"/>
    </row>
  </sheetData>
  <phoneticPr fontId="4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K2"/>
  <sheetViews>
    <sheetView workbookViewId="0">
      <selection activeCell="C2" sqref="C2:D2"/>
    </sheetView>
  </sheetViews>
  <sheetFormatPr defaultRowHeight="13.5"/>
  <cols>
    <col min="6" max="10" width="10.5" bestFit="1" customWidth="1"/>
  </cols>
  <sheetData>
    <row r="1" spans="1:11">
      <c r="A1" t="s">
        <v>32</v>
      </c>
      <c r="B1" t="s">
        <v>39</v>
      </c>
      <c r="C1" t="s">
        <v>33</v>
      </c>
      <c r="D1" t="s">
        <v>34</v>
      </c>
      <c r="E1" t="s">
        <v>41</v>
      </c>
      <c r="F1" t="s">
        <v>40</v>
      </c>
      <c r="G1" t="s">
        <v>42</v>
      </c>
      <c r="H1" t="s">
        <v>43</v>
      </c>
      <c r="I1" t="s">
        <v>44</v>
      </c>
      <c r="J1" t="s">
        <v>45</v>
      </c>
      <c r="K1" t="s">
        <v>46</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4" t="e">
        <f>IF(#REF!="","",1610000+#REF!*10)</f>
        <v>#REF!</v>
      </c>
      <c r="B8" s="4" t="e">
        <f>IF(A8="","",#REF!)</f>
        <v>#REF!</v>
      </c>
      <c r="C8" s="4" t="e">
        <f>IF(A8="","",#REF!)</f>
        <v>#REF!</v>
      </c>
      <c r="D8" s="4" t="e">
        <f>IF(A8="","",#REF!)</f>
        <v>#REF!</v>
      </c>
      <c r="E8" s="4"/>
      <c r="F8" s="4"/>
      <c r="G8" s="4">
        <v>1</v>
      </c>
      <c r="H8" s="4" t="e">
        <f>IF(A8="","",#REF!)</f>
        <v>#REF!</v>
      </c>
      <c r="I8" s="4" t="e">
        <f>IF(A8="","",#REF!)</f>
        <v>#REF!</v>
      </c>
      <c r="J8" s="4" t="e">
        <f>IF(A8="","",#REF!)</f>
        <v>#REF!</v>
      </c>
      <c r="K8" s="4" t="e">
        <f>IF(A8="","",#REF!)</f>
        <v>#REF!</v>
      </c>
      <c r="L8" s="4" t="e">
        <f t="shared" si="0"/>
        <v>#REF!</v>
      </c>
      <c r="M8" s="4" t="e">
        <f>IF(A8="","",#REF!)</f>
        <v>#REF!</v>
      </c>
    </row>
    <row r="9" spans="1:13">
      <c r="A9" s="4" t="e">
        <f>IF(#REF!="","",1610000+#REF!*10)</f>
        <v>#REF!</v>
      </c>
      <c r="B9" s="4" t="e">
        <f>IF(A9="","",#REF!)</f>
        <v>#REF!</v>
      </c>
      <c r="C9" s="4" t="e">
        <f>IF(A9="","",#REF!)</f>
        <v>#REF!</v>
      </c>
      <c r="D9" s="4" t="e">
        <f>IF(A9="","",#REF!)</f>
        <v>#REF!</v>
      </c>
      <c r="E9" s="4"/>
      <c r="F9" s="4"/>
      <c r="G9" s="4">
        <v>2</v>
      </c>
      <c r="H9" s="4" t="e">
        <f>IF(A9="","",#REF!)</f>
        <v>#REF!</v>
      </c>
      <c r="I9" s="4" t="e">
        <f>IF(A9="","",#REF!)</f>
        <v>#REF!</v>
      </c>
      <c r="J9" s="4" t="e">
        <f>IF(A9="","",#REF!)</f>
        <v>#REF!</v>
      </c>
      <c r="K9" s="4" t="e">
        <f>IF(A9="","",#REF!)</f>
        <v>#REF!</v>
      </c>
      <c r="L9" s="4" t="e">
        <f t="shared" si="0"/>
        <v>#REF!</v>
      </c>
      <c r="M9" s="4" t="e">
        <f>IF(A9="","",#REF!)</f>
        <v>#REF!</v>
      </c>
    </row>
    <row r="10" spans="1:13">
      <c r="A10" s="4" t="e">
        <f>IF(#REF!="","",1610000+#REF!*10)</f>
        <v>#REF!</v>
      </c>
      <c r="B10" s="4" t="e">
        <f>IF(A10="","",#REF!)</f>
        <v>#REF!</v>
      </c>
      <c r="C10" s="4" t="e">
        <f>IF(A10="","",#REF!)</f>
        <v>#REF!</v>
      </c>
      <c r="D10" s="4" t="e">
        <f>IF(A10="","",#REF!)</f>
        <v>#REF!</v>
      </c>
      <c r="E10" s="4"/>
      <c r="F10" s="4"/>
      <c r="G10" s="4">
        <v>3</v>
      </c>
      <c r="H10" s="4" t="e">
        <f>IF(A10="","",#REF!)</f>
        <v>#REF!</v>
      </c>
      <c r="I10" s="4" t="e">
        <f>IF(A10="","",#REF!)</f>
        <v>#REF!</v>
      </c>
      <c r="J10" s="4" t="e">
        <f>IF(A10="","",#REF!)</f>
        <v>#REF!</v>
      </c>
      <c r="K10" s="4" t="e">
        <f>IF(A10="","",#REF!)</f>
        <v>#REF!</v>
      </c>
      <c r="L10" s="4" t="e">
        <f t="shared" si="0"/>
        <v>#REF!</v>
      </c>
      <c r="M10" s="4" t="e">
        <f>IF(A10="","",#REF!)</f>
        <v>#REF!</v>
      </c>
    </row>
    <row r="11" spans="1:13">
      <c r="A11" s="4" t="e">
        <f>IF(#REF!="","",1610000+#REF!*10)</f>
        <v>#REF!</v>
      </c>
      <c r="B11" s="4" t="e">
        <f>IF(A11="","",#REF!)</f>
        <v>#REF!</v>
      </c>
      <c r="C11" s="4" t="e">
        <f>IF(A11="","",#REF!)</f>
        <v>#REF!</v>
      </c>
      <c r="D11" s="4" t="e">
        <f>IF(A11="","",#REF!)</f>
        <v>#REF!</v>
      </c>
      <c r="E11" s="4"/>
      <c r="F11" s="4"/>
      <c r="G11" s="4">
        <v>4</v>
      </c>
      <c r="H11" s="4" t="e">
        <f>IF(A11="","",#REF!)</f>
        <v>#REF!</v>
      </c>
      <c r="I11" s="4" t="e">
        <f>IF(A11="","",#REF!)</f>
        <v>#REF!</v>
      </c>
      <c r="J11" s="4" t="e">
        <f>IF(A11="","",#REF!)</f>
        <v>#REF!</v>
      </c>
      <c r="K11" s="4" t="e">
        <f>IF(A11="","",#REF!)</f>
        <v>#REF!</v>
      </c>
      <c r="L11" s="4" t="e">
        <f t="shared" si="0"/>
        <v>#REF!</v>
      </c>
      <c r="M11" s="4" t="e">
        <f>IF(A11="","",#REF!)</f>
        <v>#REF!</v>
      </c>
    </row>
    <row r="12" spans="1:13">
      <c r="A12" s="4" t="e">
        <f>IF(#REF!="","",1610000+#REF!*10)</f>
        <v>#REF!</v>
      </c>
      <c r="B12" s="4" t="e">
        <f>IF(A12="","",#REF!)</f>
        <v>#REF!</v>
      </c>
      <c r="C12" s="4" t="e">
        <f>IF(A12="","",#REF!)</f>
        <v>#REF!</v>
      </c>
      <c r="D12" s="4" t="e">
        <f>IF(A12="","",#REF!)</f>
        <v>#REF!</v>
      </c>
      <c r="E12" s="4"/>
      <c r="F12" s="4"/>
      <c r="G12" s="4">
        <v>5</v>
      </c>
      <c r="H12" s="4" t="e">
        <f>IF(A12="","",#REF!)</f>
        <v>#REF!</v>
      </c>
      <c r="I12" s="4" t="e">
        <f>IF(A12="","",#REF!)</f>
        <v>#REF!</v>
      </c>
      <c r="J12" s="4" t="e">
        <f>IF(A12="","",#REF!)</f>
        <v>#REF!</v>
      </c>
      <c r="K12" s="4" t="e">
        <f>IF(A12="","",#REF!)</f>
        <v>#REF!</v>
      </c>
      <c r="L12" s="4" t="e">
        <f t="shared" si="0"/>
        <v>#REF!</v>
      </c>
      <c r="M12" s="4" t="e">
        <f>IF(A12="","",#REF!)</f>
        <v>#REF!</v>
      </c>
    </row>
    <row r="13" spans="1:13">
      <c r="A13" s="4" t="e">
        <f>IF(#REF!="","",1610000+#REF!*10)</f>
        <v>#REF!</v>
      </c>
      <c r="B13" s="4" t="e">
        <f>IF(A13="","",#REF!)</f>
        <v>#REF!</v>
      </c>
      <c r="C13" s="4" t="e">
        <f>IF(A13="","",#REF!)</f>
        <v>#REF!</v>
      </c>
      <c r="D13" s="4" t="e">
        <f>IF(A13="","",#REF!)</f>
        <v>#REF!</v>
      </c>
      <c r="E13" s="4"/>
      <c r="F13" s="4"/>
      <c r="G13" s="4">
        <v>6</v>
      </c>
      <c r="H13" s="4" t="e">
        <f>IF(A13="","",#REF!)</f>
        <v>#REF!</v>
      </c>
      <c r="I13" s="4" t="e">
        <f>IF(A13="","",#REF!)</f>
        <v>#REF!</v>
      </c>
      <c r="J13" s="4" t="e">
        <f>IF(A13="","",#REF!)</f>
        <v>#REF!</v>
      </c>
      <c r="K13" s="4" t="e">
        <f>IF(A13="","",#REF!)</f>
        <v>#REF!</v>
      </c>
      <c r="L13" s="4" t="e">
        <f t="shared" si="0"/>
        <v>#REF!</v>
      </c>
      <c r="M13" s="4"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3" t="e">
        <f>IF(#REF!="","",1620000+#REF!*10)</f>
        <v>#REF!</v>
      </c>
      <c r="B20" s="3" t="e">
        <f>IF(A20="","",#REF!)</f>
        <v>#REF!</v>
      </c>
      <c r="C20" s="3" t="e">
        <f>IF(A20="","",#REF!)</f>
        <v>#REF!</v>
      </c>
      <c r="D20" s="3" t="e">
        <f>IF(A20="","",#REF!)</f>
        <v>#REF!</v>
      </c>
      <c r="E20" s="3"/>
      <c r="F20" s="3"/>
      <c r="G20" s="3">
        <v>1</v>
      </c>
      <c r="H20" s="3" t="e">
        <f>IF(A20="","",#REF!)</f>
        <v>#REF!</v>
      </c>
      <c r="I20" s="3" t="e">
        <f>IF(A20="","",#REF!)</f>
        <v>#REF!</v>
      </c>
      <c r="J20" s="3" t="e">
        <f>IF(A20="","",#REF!)</f>
        <v>#REF!</v>
      </c>
      <c r="K20" s="3" t="e">
        <f>IF(A20="","",#REF!)</f>
        <v>#REF!</v>
      </c>
      <c r="L20" s="3" t="e">
        <f t="shared" si="0"/>
        <v>#REF!</v>
      </c>
      <c r="M20" s="3" t="e">
        <f>IF(A20="","",#REF!)</f>
        <v>#REF!</v>
      </c>
    </row>
    <row r="21" spans="1:13">
      <c r="A21" s="3" t="e">
        <f>IF(#REF!="","",1620000+#REF!*10)</f>
        <v>#REF!</v>
      </c>
      <c r="B21" s="3" t="e">
        <f>IF(A21="","",#REF!)</f>
        <v>#REF!</v>
      </c>
      <c r="C21" s="3" t="e">
        <f>IF(A21="","",#REF!)</f>
        <v>#REF!</v>
      </c>
      <c r="D21" s="3" t="e">
        <f>IF(A21="","",#REF!)</f>
        <v>#REF!</v>
      </c>
      <c r="E21" s="3"/>
      <c r="F21" s="3"/>
      <c r="G21" s="3">
        <v>2</v>
      </c>
      <c r="H21" s="3" t="e">
        <f>IF(A21="","",#REF!)</f>
        <v>#REF!</v>
      </c>
      <c r="I21" s="3" t="e">
        <f>IF(A21="","",#REF!)</f>
        <v>#REF!</v>
      </c>
      <c r="J21" s="3" t="e">
        <f>IF(A21="","",#REF!)</f>
        <v>#REF!</v>
      </c>
      <c r="K21" s="3" t="e">
        <f>IF(A21="","",#REF!)</f>
        <v>#REF!</v>
      </c>
      <c r="L21" s="3" t="e">
        <f t="shared" si="0"/>
        <v>#REF!</v>
      </c>
      <c r="M21" s="3" t="e">
        <f>IF(A21="","",#REF!)</f>
        <v>#REF!</v>
      </c>
    </row>
    <row r="22" spans="1:13">
      <c r="A22" s="3" t="e">
        <f>IF(#REF!="","",1620000+#REF!*10)</f>
        <v>#REF!</v>
      </c>
      <c r="B22" s="3" t="e">
        <f>IF(A22="","",#REF!)</f>
        <v>#REF!</v>
      </c>
      <c r="C22" s="3" t="e">
        <f>IF(A22="","",#REF!)</f>
        <v>#REF!</v>
      </c>
      <c r="D22" s="3" t="e">
        <f>IF(A22="","",#REF!)</f>
        <v>#REF!</v>
      </c>
      <c r="E22" s="3"/>
      <c r="F22" s="3"/>
      <c r="G22" s="3">
        <v>3</v>
      </c>
      <c r="H22" s="3" t="e">
        <f>IF(A22="","",#REF!)</f>
        <v>#REF!</v>
      </c>
      <c r="I22" s="3" t="e">
        <f>IF(A22="","",#REF!)</f>
        <v>#REF!</v>
      </c>
      <c r="J22" s="3" t="e">
        <f>IF(A22="","",#REF!)</f>
        <v>#REF!</v>
      </c>
      <c r="K22" s="3" t="e">
        <f>IF(A22="","",#REF!)</f>
        <v>#REF!</v>
      </c>
      <c r="L22" s="3" t="e">
        <f t="shared" si="0"/>
        <v>#REF!</v>
      </c>
      <c r="M22" s="3" t="e">
        <f>IF(A22="","",#REF!)</f>
        <v>#REF!</v>
      </c>
    </row>
    <row r="23" spans="1:13">
      <c r="A23" s="3" t="e">
        <f>IF(#REF!="","",1620000+#REF!*10)</f>
        <v>#REF!</v>
      </c>
      <c r="B23" s="3" t="e">
        <f>IF(A23="","",#REF!)</f>
        <v>#REF!</v>
      </c>
      <c r="C23" s="3" t="e">
        <f>IF(A23="","",#REF!)</f>
        <v>#REF!</v>
      </c>
      <c r="D23" s="3" t="e">
        <f>IF(A23="","",#REF!)</f>
        <v>#REF!</v>
      </c>
      <c r="E23" s="3"/>
      <c r="F23" s="3"/>
      <c r="G23" s="3">
        <v>4</v>
      </c>
      <c r="H23" s="3" t="e">
        <f>IF(A23="","",#REF!)</f>
        <v>#REF!</v>
      </c>
      <c r="I23" s="3" t="e">
        <f>IF(A23="","",#REF!)</f>
        <v>#REF!</v>
      </c>
      <c r="J23" s="3" t="e">
        <f>IF(A23="","",#REF!)</f>
        <v>#REF!</v>
      </c>
      <c r="K23" s="3" t="e">
        <f>IF(A23="","",#REF!)</f>
        <v>#REF!</v>
      </c>
      <c r="L23" s="3" t="e">
        <f t="shared" si="0"/>
        <v>#REF!</v>
      </c>
      <c r="M23" s="3" t="e">
        <f>IF(A23="","",#REF!)</f>
        <v>#REF!</v>
      </c>
    </row>
    <row r="24" spans="1:13">
      <c r="A24" s="3" t="e">
        <f>IF(#REF!="","",1620000+#REF!*10)</f>
        <v>#REF!</v>
      </c>
      <c r="B24" s="3" t="e">
        <f>IF(A24="","",#REF!)</f>
        <v>#REF!</v>
      </c>
      <c r="C24" s="3" t="e">
        <f>IF(A24="","",#REF!)</f>
        <v>#REF!</v>
      </c>
      <c r="D24" s="3" t="e">
        <f>IF(A24="","",#REF!)</f>
        <v>#REF!</v>
      </c>
      <c r="E24" s="3"/>
      <c r="F24" s="3"/>
      <c r="G24" s="3">
        <v>5</v>
      </c>
      <c r="H24" s="3" t="e">
        <f>IF(A24="","",#REF!)</f>
        <v>#REF!</v>
      </c>
      <c r="I24" s="3" t="e">
        <f>IF(A24="","",#REF!)</f>
        <v>#REF!</v>
      </c>
      <c r="J24" s="3" t="e">
        <f>IF(A24="","",#REF!)</f>
        <v>#REF!</v>
      </c>
      <c r="K24" s="3" t="e">
        <f>IF(A24="","",#REF!)</f>
        <v>#REF!</v>
      </c>
      <c r="L24" s="3" t="e">
        <f t="shared" si="0"/>
        <v>#REF!</v>
      </c>
      <c r="M24" s="3" t="e">
        <f>IF(A24="","",#REF!)</f>
        <v>#REF!</v>
      </c>
    </row>
    <row r="25" spans="1:13">
      <c r="A25" s="3" t="e">
        <f>IF(#REF!="","",1620000+#REF!*10)</f>
        <v>#REF!</v>
      </c>
      <c r="B25" s="3" t="e">
        <f>IF(A25="","",#REF!)</f>
        <v>#REF!</v>
      </c>
      <c r="C25" s="3" t="e">
        <f>IF(A25="","",#REF!)</f>
        <v>#REF!</v>
      </c>
      <c r="D25" s="3" t="e">
        <f>IF(A25="","",#REF!)</f>
        <v>#REF!</v>
      </c>
      <c r="E25" s="3"/>
      <c r="F25" s="3"/>
      <c r="G25" s="3">
        <v>6</v>
      </c>
      <c r="H25" s="3" t="e">
        <f>IF(A25="","",#REF!)</f>
        <v>#REF!</v>
      </c>
      <c r="I25" s="3" t="e">
        <f>IF(A25="","",#REF!)</f>
        <v>#REF!</v>
      </c>
      <c r="J25" s="3" t="e">
        <f>IF(A25="","",#REF!)</f>
        <v>#REF!</v>
      </c>
      <c r="K25" s="3" t="e">
        <f>IF(A25="","",#REF!)</f>
        <v>#REF!</v>
      </c>
      <c r="L25" s="3" t="e">
        <f t="shared" si="0"/>
        <v>#REF!</v>
      </c>
      <c r="M25" s="3" t="e">
        <f>IF(A25="","",#REF!)</f>
        <v>#REF!</v>
      </c>
    </row>
  </sheetData>
  <sheetProtection sheet="1" objects="1" scenarios="1"/>
  <phoneticPr fontId="2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陸上教室2024~25</vt:lpstr>
      <vt:lpstr>注意事項</vt:lpstr>
      <vt:lpstr>①参加者一覧表</vt:lpstr>
      <vt:lpstr>②参加人数一覧表</vt:lpstr>
      <vt:lpstr>Sheet5</vt:lpstr>
      <vt:lpstr>W4R</vt:lpstr>
      <vt:lpstr>data_team</vt:lpstr>
      <vt:lpstr>①参加者一覧表!Print_Area</vt:lpstr>
      <vt:lpstr>②参加人数一覧表!Print_Area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masahiro katsumi</cp:lastModifiedBy>
  <cp:lastPrinted>2019-08-28T07:59:26Z</cp:lastPrinted>
  <dcterms:created xsi:type="dcterms:W3CDTF">2013-01-03T14:12:28Z</dcterms:created>
  <dcterms:modified xsi:type="dcterms:W3CDTF">2024-11-13T02:41:47Z</dcterms:modified>
</cp:coreProperties>
</file>