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https://d.docs.live.net/5b1e1e75bba60979/【陸上教室】/2025陸上教室/"/>
    </mc:Choice>
  </mc:AlternateContent>
  <xr:revisionPtr revIDLastSave="65" documentId="14_{D57D50E8-8270-4FE4-B9EF-25491478DDB5}" xr6:coauthVersionLast="47" xr6:coauthVersionMax="47" xr10:uidLastSave="{FE356A07-999F-4608-9868-0D9792412A3D}"/>
  <bookViews>
    <workbookView xWindow="-120" yWindow="-120" windowWidth="29040" windowHeight="15720" tabRatio="925" xr2:uid="{00000000-000D-0000-FFFF-FFFF00000000}"/>
  </bookViews>
  <sheets>
    <sheet name="陸上教室2024~25" sheetId="28"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①参加者一覧表!$A$1:$R$99</definedName>
    <definedName name="_xlnm.Print_Area" localSheetId="3">②参加人数一覧表!$A$1:$J$46</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3" l="1"/>
  <c r="U22" i="3"/>
  <c r="H23" i="17" s="1"/>
  <c r="I23" i="17" s="1"/>
  <c r="U21" i="3"/>
  <c r="H22" i="17" s="1"/>
  <c r="I22" i="17" s="1"/>
  <c r="U20" i="3"/>
  <c r="H21" i="17" s="1"/>
  <c r="I21" i="17" s="1"/>
  <c r="U19" i="3"/>
  <c r="H20" i="17" s="1"/>
  <c r="I20" i="17" s="1"/>
  <c r="U18" i="3"/>
  <c r="H19" i="17" s="1"/>
  <c r="I19" i="17" s="1"/>
  <c r="U17" i="3"/>
  <c r="H18" i="17" s="1"/>
  <c r="I18" i="17" s="1"/>
  <c r="U12" i="3"/>
  <c r="H13" i="17" s="1"/>
  <c r="U11" i="3"/>
  <c r="H12" i="17" s="1"/>
  <c r="I12" i="17" s="1"/>
  <c r="U10" i="3"/>
  <c r="H11" i="17" s="1"/>
  <c r="U16" i="3"/>
  <c r="H17" i="17" s="1"/>
  <c r="I17" i="17" s="1"/>
  <c r="U15" i="3"/>
  <c r="H16" i="17" s="1"/>
  <c r="I16" i="17" s="1"/>
  <c r="U14" i="3"/>
  <c r="H15" i="17" s="1"/>
  <c r="I15" i="17" s="1"/>
  <c r="U13" i="3"/>
  <c r="H14" i="17" s="1"/>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Q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 i="3"/>
  <c r="AH99"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3" i="3"/>
  <c r="P3" i="3"/>
  <c r="O3" i="3"/>
  <c r="AB9" i="3" l="1"/>
  <c r="AA9" i="3"/>
  <c r="Z9" i="3"/>
  <c r="AG2" i="3"/>
  <c r="AC2" i="3"/>
  <c r="Y2" i="3"/>
  <c r="AK13" i="3" l="1"/>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N13" i="3"/>
  <c r="AO13" i="3"/>
  <c r="R4" i="3"/>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L102" i="3"/>
  <c r="G32" i="17" s="1"/>
  <c r="B16" i="17"/>
  <c r="B14" i="17"/>
  <c r="B12" i="17"/>
  <c r="R9" i="3"/>
  <c r="Q9" i="3"/>
  <c r="P9" i="3"/>
  <c r="M104"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O22" i="3"/>
  <c r="AO30" i="3"/>
  <c r="AO38" i="3"/>
  <c r="AO46" i="3"/>
  <c r="AO54" i="3"/>
  <c r="AO62" i="3"/>
  <c r="AO70" i="3"/>
  <c r="AO78" i="3"/>
  <c r="AO86" i="3"/>
  <c r="AO94" i="3"/>
  <c r="AO10" i="3"/>
  <c r="AM10" i="3"/>
  <c r="D1" i="17"/>
  <c r="AE19" i="3"/>
  <c r="AE18" i="3"/>
  <c r="AE17" i="3"/>
  <c r="C24" i="17" s="1"/>
  <c r="AE16" i="3"/>
  <c r="C23" i="17" s="1"/>
  <c r="AE15" i="3"/>
  <c r="C22" i="17" s="1"/>
  <c r="AE14" i="3"/>
  <c r="C21" i="17" s="1"/>
  <c r="AE13" i="3"/>
  <c r="C20" i="17" s="1"/>
  <c r="AE12" i="3"/>
  <c r="C19" i="17" s="1"/>
  <c r="AO21" i="3"/>
  <c r="AO23" i="3"/>
  <c r="AO24" i="3"/>
  <c r="AO25" i="3"/>
  <c r="AO26" i="3"/>
  <c r="AO27" i="3"/>
  <c r="AO28" i="3"/>
  <c r="AO29" i="3"/>
  <c r="AO31" i="3"/>
  <c r="AO32" i="3"/>
  <c r="AO33" i="3"/>
  <c r="AO34" i="3"/>
  <c r="AO35" i="3"/>
  <c r="AO36" i="3"/>
  <c r="AO37" i="3"/>
  <c r="AO39" i="3"/>
  <c r="AO40" i="3"/>
  <c r="AO41" i="3"/>
  <c r="AO42" i="3"/>
  <c r="AO43" i="3"/>
  <c r="AO44" i="3"/>
  <c r="AO45" i="3"/>
  <c r="AO47" i="3"/>
  <c r="AO48" i="3"/>
  <c r="AO49" i="3"/>
  <c r="AO50" i="3"/>
  <c r="AO51" i="3"/>
  <c r="AO52" i="3"/>
  <c r="AO53" i="3"/>
  <c r="AO55" i="3"/>
  <c r="AO56" i="3"/>
  <c r="AO57" i="3"/>
  <c r="AO58" i="3"/>
  <c r="AO59" i="3"/>
  <c r="AO60" i="3"/>
  <c r="AO61" i="3"/>
  <c r="AO63" i="3"/>
  <c r="AO64" i="3"/>
  <c r="AO65" i="3"/>
  <c r="AO66" i="3"/>
  <c r="AO67" i="3"/>
  <c r="AO68" i="3"/>
  <c r="AO69" i="3"/>
  <c r="AO71" i="3"/>
  <c r="AO72" i="3"/>
  <c r="AO73" i="3"/>
  <c r="AO74" i="3"/>
  <c r="AO75" i="3"/>
  <c r="AO76" i="3"/>
  <c r="AO77" i="3"/>
  <c r="AO79" i="3"/>
  <c r="AO80" i="3"/>
  <c r="AO81" i="3"/>
  <c r="AO82" i="3"/>
  <c r="AO83" i="3"/>
  <c r="AO84" i="3"/>
  <c r="AO85" i="3"/>
  <c r="AO87" i="3"/>
  <c r="AO88" i="3"/>
  <c r="AO89" i="3"/>
  <c r="AO90" i="3"/>
  <c r="AO91" i="3"/>
  <c r="AO92" i="3"/>
  <c r="AO93" i="3"/>
  <c r="AO95" i="3"/>
  <c r="AO96" i="3"/>
  <c r="AO97" i="3"/>
  <c r="AO98" i="3"/>
  <c r="AO99" i="3"/>
  <c r="AO11" i="3"/>
  <c r="AO15" i="3"/>
  <c r="AO17" i="3"/>
  <c r="AO19" i="3"/>
  <c r="AO20" i="3"/>
  <c r="V19" i="3"/>
  <c r="Z19" i="3" s="1"/>
  <c r="V20" i="3"/>
  <c r="AA20" i="3" s="1"/>
  <c r="V21" i="3"/>
  <c r="Z21" i="3" s="1"/>
  <c r="V22" i="3"/>
  <c r="AB22" i="3" s="1"/>
  <c r="V23" i="3"/>
  <c r="Z23" i="3" s="1"/>
  <c r="V24" i="3"/>
  <c r="AA24" i="3" s="1"/>
  <c r="V25" i="3"/>
  <c r="Z25" i="3" s="1"/>
  <c r="V26" i="3"/>
  <c r="Z26" i="3" s="1"/>
  <c r="V27" i="3"/>
  <c r="Z27" i="3" s="1"/>
  <c r="V28" i="3"/>
  <c r="AA28" i="3" s="1"/>
  <c r="V29" i="3"/>
  <c r="Z29" i="3" s="1"/>
  <c r="V30" i="3"/>
  <c r="Z30" i="3" s="1"/>
  <c r="V31" i="3"/>
  <c r="Z31" i="3" s="1"/>
  <c r="V32" i="3"/>
  <c r="AA32" i="3" s="1"/>
  <c r="V33" i="3"/>
  <c r="Z33" i="3" s="1"/>
  <c r="V34" i="3"/>
  <c r="Z34" i="3" s="1"/>
  <c r="V35" i="3"/>
  <c r="Z35" i="3" s="1"/>
  <c r="V36" i="3"/>
  <c r="AB36" i="3" s="1"/>
  <c r="V37" i="3"/>
  <c r="Z37" i="3" s="1"/>
  <c r="V38" i="3"/>
  <c r="AA38" i="3" s="1"/>
  <c r="V39" i="3"/>
  <c r="Z39" i="3" s="1"/>
  <c r="V40" i="3"/>
  <c r="AA40" i="3" s="1"/>
  <c r="V41" i="3"/>
  <c r="Z41" i="3" s="1"/>
  <c r="V42" i="3"/>
  <c r="AB42" i="3" s="1"/>
  <c r="V43" i="3"/>
  <c r="Z43" i="3" s="1"/>
  <c r="V44" i="3"/>
  <c r="Z44" i="3" s="1"/>
  <c r="V45" i="3"/>
  <c r="Z45" i="3" s="1"/>
  <c r="V46" i="3"/>
  <c r="AA46" i="3" s="1"/>
  <c r="V47" i="3"/>
  <c r="Z47" i="3" s="1"/>
  <c r="V48" i="3"/>
  <c r="AB48" i="3" s="1"/>
  <c r="V49" i="3"/>
  <c r="Z49" i="3" s="1"/>
  <c r="V50" i="3"/>
  <c r="AA50" i="3" s="1"/>
  <c r="V51" i="3"/>
  <c r="Z51" i="3" s="1"/>
  <c r="V52" i="3"/>
  <c r="Z52" i="3" s="1"/>
  <c r="V53" i="3"/>
  <c r="Z53" i="3" s="1"/>
  <c r="V54" i="3"/>
  <c r="AA54" i="3" s="1"/>
  <c r="V55" i="3"/>
  <c r="Z55" i="3" s="1"/>
  <c r="V56" i="3"/>
  <c r="Z56" i="3" s="1"/>
  <c r="V57" i="3"/>
  <c r="Z57" i="3" s="1"/>
  <c r="V58" i="3"/>
  <c r="AA58" i="3" s="1"/>
  <c r="V59" i="3"/>
  <c r="Z59" i="3" s="1"/>
  <c r="V60" i="3"/>
  <c r="AB60" i="3" s="1"/>
  <c r="V61" i="3"/>
  <c r="AA61" i="3" s="1"/>
  <c r="V62" i="3"/>
  <c r="AA62" i="3" s="1"/>
  <c r="V63" i="3"/>
  <c r="AA63" i="3" s="1"/>
  <c r="V64" i="3"/>
  <c r="AA64" i="3" s="1"/>
  <c r="V65" i="3"/>
  <c r="AA65" i="3" s="1"/>
  <c r="V66" i="3"/>
  <c r="AA66" i="3" s="1"/>
  <c r="V67" i="3"/>
  <c r="AA67" i="3" s="1"/>
  <c r="V68" i="3"/>
  <c r="Z68" i="3" s="1"/>
  <c r="V69" i="3"/>
  <c r="AA69" i="3" s="1"/>
  <c r="V70" i="3"/>
  <c r="AA70" i="3" s="1"/>
  <c r="V71" i="3"/>
  <c r="AA71" i="3" s="1"/>
  <c r="V72" i="3"/>
  <c r="Z72" i="3" s="1"/>
  <c r="V73" i="3"/>
  <c r="AA73" i="3" s="1"/>
  <c r="V74" i="3"/>
  <c r="AA74" i="3" s="1"/>
  <c r="V75" i="3"/>
  <c r="AA75" i="3" s="1"/>
  <c r="V76" i="3"/>
  <c r="AB76" i="3" s="1"/>
  <c r="V77" i="3"/>
  <c r="AA77" i="3" s="1"/>
  <c r="V78" i="3"/>
  <c r="AA78" i="3" s="1"/>
  <c r="V79" i="3"/>
  <c r="AA79" i="3" s="1"/>
  <c r="V80" i="3"/>
  <c r="AA80" i="3" s="1"/>
  <c r="V81" i="3"/>
  <c r="AA81" i="3" s="1"/>
  <c r="V82" i="3"/>
  <c r="AA82" i="3" s="1"/>
  <c r="V83" i="3"/>
  <c r="AA83" i="3" s="1"/>
  <c r="V84" i="3"/>
  <c r="Z84" i="3" s="1"/>
  <c r="V85" i="3"/>
  <c r="AA85" i="3" s="1"/>
  <c r="V86" i="3"/>
  <c r="AA86" i="3" s="1"/>
  <c r="V87" i="3"/>
  <c r="AA87" i="3" s="1"/>
  <c r="V88" i="3"/>
  <c r="AB88" i="3" s="1"/>
  <c r="V89" i="3"/>
  <c r="AA89" i="3" s="1"/>
  <c r="V90" i="3"/>
  <c r="AA90" i="3" s="1"/>
  <c r="V91" i="3"/>
  <c r="AA91" i="3" s="1"/>
  <c r="V92" i="3"/>
  <c r="Z92" i="3" s="1"/>
  <c r="V93" i="3"/>
  <c r="AA93" i="3" s="1"/>
  <c r="V94" i="3"/>
  <c r="AA94" i="3" s="1"/>
  <c r="V95" i="3"/>
  <c r="AA95" i="3" s="1"/>
  <c r="V96" i="3"/>
  <c r="AB96" i="3" s="1"/>
  <c r="V97" i="3"/>
  <c r="AA97" i="3" s="1"/>
  <c r="V98" i="3"/>
  <c r="Z98" i="3" s="1"/>
  <c r="V99" i="3"/>
  <c r="AA99" i="3" s="1"/>
  <c r="V11" i="3"/>
  <c r="V12" i="3"/>
  <c r="AB12" i="3" s="1"/>
  <c r="V13" i="3"/>
  <c r="AA13" i="3" s="1"/>
  <c r="V14" i="3"/>
  <c r="AB14" i="3" s="1"/>
  <c r="V10" i="3"/>
  <c r="V15" i="3"/>
  <c r="Z15" i="3" s="1"/>
  <c r="V16" i="3"/>
  <c r="AB16" i="3" s="1"/>
  <c r="V17" i="3"/>
  <c r="Z17" i="3" s="1"/>
  <c r="V18" i="3"/>
  <c r="AB18" i="3" s="1"/>
  <c r="AA16" i="3"/>
  <c r="N102" i="3"/>
  <c r="N103" i="3" s="1"/>
  <c r="O102" i="3"/>
  <c r="O103" i="3" s="1"/>
  <c r="N104" i="3"/>
  <c r="O104" i="3"/>
  <c r="N105" i="3"/>
  <c r="O105" i="3"/>
  <c r="AK11" i="3"/>
  <c r="AN11" i="3"/>
  <c r="AK12" i="3"/>
  <c r="AN12" i="3"/>
  <c r="AO12" i="3"/>
  <c r="AO14" i="3"/>
  <c r="AO16" i="3"/>
  <c r="AO18" i="3"/>
  <c r="AN10" i="3"/>
  <c r="Z16" i="3"/>
  <c r="AD12" i="3"/>
  <c r="AD13" i="3"/>
  <c r="AD14" i="3"/>
  <c r="AD15" i="3"/>
  <c r="AD16" i="3"/>
  <c r="AD17" i="3"/>
  <c r="AD18" i="3"/>
  <c r="P100" i="3"/>
  <c r="P101" i="3"/>
  <c r="P102" i="3"/>
  <c r="P103" i="3"/>
  <c r="P104" i="3"/>
  <c r="C1" i="3"/>
  <c r="H8" i="27"/>
  <c r="I8" i="27" s="1"/>
  <c r="H40" i="27"/>
  <c r="G40" i="27" s="1"/>
  <c r="H72" i="27"/>
  <c r="C72" i="27" s="1"/>
  <c r="AH100" i="3"/>
  <c r="AH101" i="3"/>
  <c r="M102" i="3"/>
  <c r="M103" i="3" s="1"/>
  <c r="M105" i="3"/>
  <c r="AP3" i="3"/>
  <c r="D6" i="17"/>
  <c r="I100" i="3"/>
  <c r="A3" i="17"/>
  <c r="D101" i="3"/>
  <c r="D100" i="3"/>
  <c r="D5" i="17"/>
  <c r="B6" i="17"/>
  <c r="H85" i="27"/>
  <c r="G85" i="27" s="1"/>
  <c r="H75" i="27"/>
  <c r="I75" i="27" s="1"/>
  <c r="H22" i="27"/>
  <c r="I22" i="27" s="1"/>
  <c r="H13" i="27"/>
  <c r="F13" i="27" s="1"/>
  <c r="H5" i="27"/>
  <c r="C5" i="27" s="1"/>
  <c r="H4" i="27"/>
  <c r="C4" i="27" s="1"/>
  <c r="F38" i="17"/>
  <c r="D2" i="26"/>
  <c r="A15" i="19"/>
  <c r="H15" i="19" s="1"/>
  <c r="A2" i="19"/>
  <c r="C2" i="19" s="1"/>
  <c r="A16" i="19"/>
  <c r="M16" i="19" s="1"/>
  <c r="A3" i="19"/>
  <c r="L3" i="19"/>
  <c r="A2" i="26"/>
  <c r="A5" i="19"/>
  <c r="I5" i="19" s="1"/>
  <c r="A23" i="19"/>
  <c r="D23" i="19" s="1"/>
  <c r="A7" i="19"/>
  <c r="M7" i="19" s="1"/>
  <c r="A25" i="19"/>
  <c r="D25" i="19" s="1"/>
  <c r="A19" i="19"/>
  <c r="L19" i="19" s="1"/>
  <c r="I19" i="19"/>
  <c r="A21" i="19"/>
  <c r="D21" i="19" s="1"/>
  <c r="I21" i="19"/>
  <c r="A22" i="19"/>
  <c r="J22" i="19" s="1"/>
  <c r="A4" i="19"/>
  <c r="H19" i="19"/>
  <c r="A6" i="19"/>
  <c r="A14" i="19"/>
  <c r="M14" i="19" s="1"/>
  <c r="A18" i="19"/>
  <c r="K18" i="19" s="1"/>
  <c r="M18" i="19"/>
  <c r="A24" i="19"/>
  <c r="K24" i="19" s="1"/>
  <c r="A17" i="19"/>
  <c r="M17" i="19" s="1"/>
  <c r="K7" i="19"/>
  <c r="L5" i="19"/>
  <c r="I4" i="19"/>
  <c r="M5" i="19"/>
  <c r="J4" i="19"/>
  <c r="H2" i="26"/>
  <c r="L6" i="19"/>
  <c r="L15" i="19"/>
  <c r="B6" i="19"/>
  <c r="B19" i="19"/>
  <c r="H16" i="19"/>
  <c r="J15" i="19"/>
  <c r="M6" i="19"/>
  <c r="I16" i="19"/>
  <c r="H7" i="19"/>
  <c r="F2" i="26"/>
  <c r="I2" i="26"/>
  <c r="H17" i="19"/>
  <c r="H6" i="19"/>
  <c r="H5" i="19"/>
  <c r="K15" i="19"/>
  <c r="H14" i="19"/>
  <c r="M19" i="19"/>
  <c r="K16" i="19"/>
  <c r="D16" i="19"/>
  <c r="M15" i="19"/>
  <c r="J6" i="19"/>
  <c r="J19" i="19"/>
  <c r="K19" i="19"/>
  <c r="A20" i="19"/>
  <c r="B20" i="19" s="1"/>
  <c r="J21" i="19"/>
  <c r="E2" i="26"/>
  <c r="C2" i="26"/>
  <c r="K2" i="26"/>
  <c r="L18" i="19"/>
  <c r="K21" i="19"/>
  <c r="B23" i="19"/>
  <c r="B3" i="19"/>
  <c r="C21" i="19"/>
  <c r="L21" i="19"/>
  <c r="M21" i="19"/>
  <c r="H23" i="19"/>
  <c r="J18" i="19"/>
  <c r="I17" i="19"/>
  <c r="J17" i="19"/>
  <c r="L17" i="19"/>
  <c r="K17" i="19"/>
  <c r="B17" i="19"/>
  <c r="K6" i="19"/>
  <c r="I6" i="19"/>
  <c r="B4" i="19"/>
  <c r="L4" i="19"/>
  <c r="M4" i="19"/>
  <c r="K4" i="19"/>
  <c r="J16" i="19"/>
  <c r="L16" i="19"/>
  <c r="B7" i="19"/>
  <c r="J7" i="19"/>
  <c r="I7" i="19"/>
  <c r="L7" i="19"/>
  <c r="B18" i="19"/>
  <c r="I18" i="19"/>
  <c r="I3" i="19"/>
  <c r="M3" i="19"/>
  <c r="K3" i="19"/>
  <c r="J3" i="19"/>
  <c r="J14" i="19"/>
  <c r="K14" i="19"/>
  <c r="K5" i="19"/>
  <c r="B5" i="19"/>
  <c r="C17" i="19"/>
  <c r="C5" i="19"/>
  <c r="C18" i="19"/>
  <c r="C4" i="19"/>
  <c r="C3" i="19"/>
  <c r="C7" i="19"/>
  <c r="C6" i="19"/>
  <c r="D17" i="19"/>
  <c r="D3" i="19"/>
  <c r="D7" i="19"/>
  <c r="D14" i="19"/>
  <c r="D15" i="19"/>
  <c r="D4" i="19"/>
  <c r="D5" i="19"/>
  <c r="C19" i="19"/>
  <c r="H21" i="19"/>
  <c r="H3" i="19"/>
  <c r="J2" i="26"/>
  <c r="H18" i="19"/>
  <c r="D19" i="19"/>
  <c r="G2" i="26"/>
  <c r="H4" i="19"/>
  <c r="C16" i="19"/>
  <c r="D6" i="19"/>
  <c r="K20" i="19"/>
  <c r="J20" i="19"/>
  <c r="C20" i="19"/>
  <c r="L20" i="19"/>
  <c r="M20" i="19"/>
  <c r="I20" i="19"/>
  <c r="H20" i="19"/>
  <c r="A13" i="19"/>
  <c r="I13" i="19" s="1"/>
  <c r="A10" i="19"/>
  <c r="L10" i="19" s="1"/>
  <c r="A12" i="19"/>
  <c r="H12" i="19" s="1"/>
  <c r="A9" i="19"/>
  <c r="K9" i="19" s="1"/>
  <c r="A11" i="19"/>
  <c r="D11" i="19" s="1"/>
  <c r="A8" i="19"/>
  <c r="C8" i="19" s="1"/>
  <c r="H8" i="19"/>
  <c r="K8" i="19"/>
  <c r="B11" i="19"/>
  <c r="I11" i="19"/>
  <c r="J11" i="19"/>
  <c r="M11" i="19"/>
  <c r="B12" i="19"/>
  <c r="J12" i="19"/>
  <c r="L12" i="19"/>
  <c r="M12" i="19"/>
  <c r="I12" i="19"/>
  <c r="D12" i="19"/>
  <c r="C12" i="19"/>
  <c r="K10" i="19"/>
  <c r="B9" i="19"/>
  <c r="D9" i="19"/>
  <c r="L9" i="19"/>
  <c r="I9" i="19"/>
  <c r="M9" i="19"/>
  <c r="H9" i="19"/>
  <c r="J9" i="19"/>
  <c r="H13" i="19"/>
  <c r="C13" i="19"/>
  <c r="K13" i="19"/>
  <c r="L13" i="19"/>
  <c r="M13" i="19"/>
  <c r="B13" i="19"/>
  <c r="J13" i="19"/>
  <c r="D13" i="19"/>
  <c r="C13" i="27"/>
  <c r="H80" i="27"/>
  <c r="F80" i="27" s="1"/>
  <c r="H48" i="27"/>
  <c r="B48" i="27" s="1"/>
  <c r="H16" i="27"/>
  <c r="I16" i="27" s="1"/>
  <c r="H69" i="27"/>
  <c r="C69" i="27" s="1"/>
  <c r="H65" i="27"/>
  <c r="I65" i="27" s="1"/>
  <c r="H37" i="27"/>
  <c r="D37" i="27" s="1"/>
  <c r="H33" i="27"/>
  <c r="B33" i="27" s="1"/>
  <c r="H90" i="27"/>
  <c r="H86" i="27"/>
  <c r="B86" i="27" s="1"/>
  <c r="H68" i="27"/>
  <c r="D68" i="27" s="1"/>
  <c r="A68" i="27" s="1"/>
  <c r="H64" i="27"/>
  <c r="F64" i="27" s="1"/>
  <c r="H58" i="27"/>
  <c r="D58" i="27" s="1"/>
  <c r="H54" i="27"/>
  <c r="B54" i="27" s="1"/>
  <c r="H36" i="27"/>
  <c r="D36" i="27" s="1"/>
  <c r="A36" i="27" s="1"/>
  <c r="H32" i="27"/>
  <c r="F32" i="27" s="1"/>
  <c r="H26" i="27"/>
  <c r="D26" i="27" s="1"/>
  <c r="H81" i="27"/>
  <c r="F81" i="27" s="1"/>
  <c r="H78" i="27"/>
  <c r="E78" i="27" s="1"/>
  <c r="H53" i="27"/>
  <c r="E53" i="27" s="1"/>
  <c r="H49" i="27"/>
  <c r="C49" i="27" s="1"/>
  <c r="H21" i="27"/>
  <c r="G21" i="27" s="1"/>
  <c r="H17" i="27"/>
  <c r="F17" i="27" s="1"/>
  <c r="H10" i="27"/>
  <c r="F10" i="27" s="1"/>
  <c r="H6" i="27"/>
  <c r="G6" i="27" s="1"/>
  <c r="AP5" i="3"/>
  <c r="AP4" i="3"/>
  <c r="H74" i="27"/>
  <c r="H70" i="27"/>
  <c r="D70" i="27" s="1"/>
  <c r="A70" i="27" s="1"/>
  <c r="H42" i="27"/>
  <c r="D42" i="27" s="1"/>
  <c r="A42" i="27" s="1"/>
  <c r="H38" i="27"/>
  <c r="E38" i="27" s="1"/>
  <c r="H89" i="27"/>
  <c r="I89" i="27" s="1"/>
  <c r="H51" i="27"/>
  <c r="G51" i="27" s="1"/>
  <c r="H41" i="27"/>
  <c r="E41" i="27" s="1"/>
  <c r="H19" i="27"/>
  <c r="E19" i="27" s="1"/>
  <c r="H82" i="27"/>
  <c r="C82" i="27" s="1"/>
  <c r="H66" i="27"/>
  <c r="I66" i="27" s="1"/>
  <c r="H50" i="27"/>
  <c r="C50" i="27" s="1"/>
  <c r="H34" i="27"/>
  <c r="G34" i="27" s="1"/>
  <c r="H18" i="27"/>
  <c r="C18" i="27" s="1"/>
  <c r="H7" i="27"/>
  <c r="B7" i="27" s="1"/>
  <c r="I85" i="27"/>
  <c r="H62" i="27"/>
  <c r="D62" i="27" s="1"/>
  <c r="A62" i="27" s="1"/>
  <c r="H57" i="27"/>
  <c r="E57" i="27" s="1"/>
  <c r="H46" i="27"/>
  <c r="I46" i="27" s="1"/>
  <c r="H30" i="27"/>
  <c r="G30" i="27" s="1"/>
  <c r="H25" i="27"/>
  <c r="D25" i="27" s="1"/>
  <c r="A25" i="27" s="1"/>
  <c r="H14" i="27"/>
  <c r="D14" i="27" s="1"/>
  <c r="A14" i="27" s="1"/>
  <c r="H9" i="27"/>
  <c r="D9" i="27" s="1"/>
  <c r="H67" i="27"/>
  <c r="F67" i="27" s="1"/>
  <c r="H59" i="27"/>
  <c r="I59" i="27" s="1"/>
  <c r="H43" i="27"/>
  <c r="B43" i="27" s="1"/>
  <c r="H35" i="27"/>
  <c r="C35" i="27" s="1"/>
  <c r="H27" i="27"/>
  <c r="D27" i="27" s="1"/>
  <c r="A27" i="27" s="1"/>
  <c r="H11" i="27"/>
  <c r="B11" i="27" s="1"/>
  <c r="H63" i="27"/>
  <c r="B63" i="27" s="1"/>
  <c r="H47" i="27"/>
  <c r="F47" i="27" s="1"/>
  <c r="H39" i="27"/>
  <c r="E39" i="27" s="1"/>
  <c r="H31" i="27"/>
  <c r="G31" i="27" s="1"/>
  <c r="H15" i="27"/>
  <c r="E15" i="27" s="1"/>
  <c r="B64" i="27"/>
  <c r="B49" i="27"/>
  <c r="D69" i="27"/>
  <c r="A69" i="27" s="1"/>
  <c r="H71" i="27"/>
  <c r="B71" i="27" s="1"/>
  <c r="H28" i="27"/>
  <c r="C28" i="27" s="1"/>
  <c r="H29" i="27"/>
  <c r="B29" i="27" s="1"/>
  <c r="H73" i="27"/>
  <c r="B73" i="27" s="1"/>
  <c r="H20" i="27"/>
  <c r="E20" i="27" s="1"/>
  <c r="H84" i="27"/>
  <c r="D84" i="27" s="1"/>
  <c r="H79" i="27"/>
  <c r="D79" i="27" s="1"/>
  <c r="H76" i="27"/>
  <c r="C76" i="27" s="1"/>
  <c r="H12" i="27"/>
  <c r="B12" i="27" s="1"/>
  <c r="H77" i="27"/>
  <c r="I77" i="27" s="1"/>
  <c r="H24" i="27"/>
  <c r="B24" i="27" s="1"/>
  <c r="H88" i="27"/>
  <c r="F88" i="27" s="1"/>
  <c r="H23" i="27"/>
  <c r="D23" i="27" s="1"/>
  <c r="H55" i="27"/>
  <c r="C55" i="27" s="1"/>
  <c r="H87" i="27"/>
  <c r="I87" i="27" s="1"/>
  <c r="H60" i="27"/>
  <c r="C60" i="27" s="1"/>
  <c r="H61" i="27"/>
  <c r="I61" i="27" s="1"/>
  <c r="H83" i="27"/>
  <c r="E83" i="27" s="1"/>
  <c r="H52" i="27"/>
  <c r="D52" i="27" s="1"/>
  <c r="A52" i="27" s="1"/>
  <c r="H91" i="27"/>
  <c r="C91" i="27" s="1"/>
  <c r="H44" i="27"/>
  <c r="C44" i="27" s="1"/>
  <c r="H45" i="27"/>
  <c r="B45" i="27" s="1"/>
  <c r="H56" i="27"/>
  <c r="E56" i="27" s="1"/>
  <c r="AA15" i="3" l="1"/>
  <c r="AB28" i="3"/>
  <c r="AB15" i="3"/>
  <c r="B85" i="27"/>
  <c r="F85" i="27"/>
  <c r="E85" i="27"/>
  <c r="D85" i="27"/>
  <c r="A85" i="27" s="1"/>
  <c r="F30" i="27"/>
  <c r="C64" i="27"/>
  <c r="AB66" i="3"/>
  <c r="Z90" i="3"/>
  <c r="Z79" i="3"/>
  <c r="AA76" i="3"/>
  <c r="Z28" i="3"/>
  <c r="G61" i="27"/>
  <c r="D61" i="27"/>
  <c r="A61" i="27" s="1"/>
  <c r="AA14" i="3"/>
  <c r="Z64" i="3"/>
  <c r="F57" i="27"/>
  <c r="I86" i="27"/>
  <c r="G59" i="27"/>
  <c r="F65" i="27"/>
  <c r="Z14" i="3"/>
  <c r="AB98" i="3"/>
  <c r="C86" i="27"/>
  <c r="AA98" i="3"/>
  <c r="Z63" i="3"/>
  <c r="AA60" i="3"/>
  <c r="F86" i="27"/>
  <c r="E81" i="27"/>
  <c r="C85" i="27"/>
  <c r="AB17" i="3"/>
  <c r="Z80" i="3"/>
  <c r="AB64" i="3"/>
  <c r="Z32" i="3"/>
  <c r="AB86" i="3"/>
  <c r="Z81" i="3"/>
  <c r="Z74" i="3"/>
  <c r="AB72" i="3"/>
  <c r="Z71" i="3"/>
  <c r="Z66" i="3"/>
  <c r="AB54" i="3"/>
  <c r="AB49" i="3"/>
  <c r="AB39" i="3"/>
  <c r="AA36" i="3"/>
  <c r="AA33" i="3"/>
  <c r="AB82" i="3"/>
  <c r="AA72" i="3"/>
  <c r="AB50" i="3"/>
  <c r="AB46" i="3"/>
  <c r="AB40" i="3"/>
  <c r="AB90" i="3"/>
  <c r="Z82" i="3"/>
  <c r="AB80" i="3"/>
  <c r="Z73" i="3"/>
  <c r="AB70" i="3"/>
  <c r="Z65" i="3"/>
  <c r="Z58" i="3"/>
  <c r="AA55" i="3"/>
  <c r="Z50" i="3"/>
  <c r="AA48" i="3"/>
  <c r="Z46" i="3"/>
  <c r="Z40" i="3"/>
  <c r="AB32" i="3"/>
  <c r="F56" i="27"/>
  <c r="G71" i="27"/>
  <c r="D31" i="27"/>
  <c r="A31" i="27" s="1"/>
  <c r="C73" i="27"/>
  <c r="B79" i="27"/>
  <c r="C59" i="27"/>
  <c r="B31" i="27"/>
  <c r="C57" i="27"/>
  <c r="B19" i="27"/>
  <c r="I81" i="27"/>
  <c r="E32" i="27"/>
  <c r="B18" i="27"/>
  <c r="I10" i="27"/>
  <c r="B8" i="27"/>
  <c r="D8" i="27"/>
  <c r="A8" i="27" s="1"/>
  <c r="E82" i="27"/>
  <c r="D10" i="27"/>
  <c r="A10" i="27" s="1"/>
  <c r="D33" i="27"/>
  <c r="A33" i="27" s="1"/>
  <c r="G10" i="27"/>
  <c r="C8" i="27"/>
  <c r="F8" i="27"/>
  <c r="D82" i="27"/>
  <c r="A82" i="27" s="1"/>
  <c r="G8" i="27"/>
  <c r="E8" i="27"/>
  <c r="B4" i="27"/>
  <c r="B13" i="27"/>
  <c r="F75" i="27"/>
  <c r="AA88" i="3"/>
  <c r="Z86" i="3"/>
  <c r="AB84" i="3"/>
  <c r="Z83" i="3"/>
  <c r="Z77" i="3"/>
  <c r="Z76" i="3"/>
  <c r="AB74" i="3"/>
  <c r="Z70" i="3"/>
  <c r="AB68" i="3"/>
  <c r="Z67" i="3"/>
  <c r="Z61" i="3"/>
  <c r="Z60" i="3"/>
  <c r="AB58" i="3"/>
  <c r="Z54" i="3"/>
  <c r="AB52" i="3"/>
  <c r="AB51" i="3"/>
  <c r="AA42" i="3"/>
  <c r="AA37" i="3"/>
  <c r="Z36" i="3"/>
  <c r="AB33" i="3"/>
  <c r="G12" i="27"/>
  <c r="E12" i="27"/>
  <c r="G80" i="27"/>
  <c r="F40" i="27"/>
  <c r="AB94" i="3"/>
  <c r="AA84" i="3"/>
  <c r="AB78" i="3"/>
  <c r="AA68" i="3"/>
  <c r="AB62" i="3"/>
  <c r="AA52" i="3"/>
  <c r="AB38" i="3"/>
  <c r="Z22" i="3"/>
  <c r="F19" i="27"/>
  <c r="G45" i="27"/>
  <c r="F43" i="27"/>
  <c r="C71" i="27"/>
  <c r="I24" i="27"/>
  <c r="D45" i="27"/>
  <c r="A45" i="27" s="1"/>
  <c r="I67" i="27"/>
  <c r="F14" i="27"/>
  <c r="AA96" i="3"/>
  <c r="Z94" i="3"/>
  <c r="Z85" i="3"/>
  <c r="Z78" i="3"/>
  <c r="Z75" i="3"/>
  <c r="Z69" i="3"/>
  <c r="Z62" i="3"/>
  <c r="AA59" i="3"/>
  <c r="AA53" i="3"/>
  <c r="Z38" i="3"/>
  <c r="AA22" i="3"/>
  <c r="F70" i="27"/>
  <c r="F49" i="27"/>
  <c r="I13" i="27"/>
  <c r="D13" i="27"/>
  <c r="A13" i="27" s="1"/>
  <c r="G13" i="27"/>
  <c r="F5" i="27"/>
  <c r="AA18" i="3"/>
  <c r="Z96" i="3"/>
  <c r="AB92" i="3"/>
  <c r="Z88" i="3"/>
  <c r="AB56" i="3"/>
  <c r="AB55" i="3"/>
  <c r="AA49" i="3"/>
  <c r="Z48" i="3"/>
  <c r="AB44" i="3"/>
  <c r="AA43" i="3"/>
  <c r="Z42" i="3"/>
  <c r="AB34" i="3"/>
  <c r="AB30" i="3"/>
  <c r="AB26" i="3"/>
  <c r="AB23" i="3"/>
  <c r="AB20" i="3"/>
  <c r="AA19" i="3"/>
  <c r="Z24" i="3"/>
  <c r="B60" i="27"/>
  <c r="G20" i="27"/>
  <c r="C24" i="27"/>
  <c r="G23" i="27"/>
  <c r="F25" i="27"/>
  <c r="B27" i="27"/>
  <c r="D49" i="27"/>
  <c r="A49" i="27" s="1"/>
  <c r="E49" i="27"/>
  <c r="I58" i="27"/>
  <c r="G88" i="27"/>
  <c r="I60" i="27"/>
  <c r="E24" i="27"/>
  <c r="C45" i="27"/>
  <c r="I84" i="27"/>
  <c r="B51" i="27"/>
  <c r="G39" i="27"/>
  <c r="G62" i="27"/>
  <c r="G49" i="27"/>
  <c r="G26" i="27"/>
  <c r="AA92" i="3"/>
  <c r="AA56" i="3"/>
  <c r="AA44" i="3"/>
  <c r="AA34" i="3"/>
  <c r="AA30" i="3"/>
  <c r="AB27" i="3"/>
  <c r="AA26" i="3"/>
  <c r="AB24" i="3"/>
  <c r="AB21" i="3"/>
  <c r="Z20" i="3"/>
  <c r="G83" i="27"/>
  <c r="C79" i="27"/>
  <c r="I49" i="27"/>
  <c r="E13" i="27"/>
  <c r="Z18" i="3"/>
  <c r="AA27" i="3"/>
  <c r="AA21" i="3"/>
  <c r="I14" i="17"/>
  <c r="I11" i="17"/>
  <c r="I13" i="17"/>
  <c r="E45" i="27"/>
  <c r="F45" i="27"/>
  <c r="I45" i="27"/>
  <c r="F71" i="27"/>
  <c r="C20" i="27"/>
  <c r="B20" i="27"/>
  <c r="E55" i="27"/>
  <c r="E27" i="27"/>
  <c r="E67" i="27"/>
  <c r="C19" i="27"/>
  <c r="E60" i="27"/>
  <c r="E71" i="27"/>
  <c r="I71" i="27"/>
  <c r="I20" i="27"/>
  <c r="D20" i="27"/>
  <c r="A20" i="27" s="1"/>
  <c r="D12" i="27"/>
  <c r="A12" i="27" s="1"/>
  <c r="F23" i="27"/>
  <c r="C27" i="27"/>
  <c r="D39" i="27"/>
  <c r="A39" i="27" s="1"/>
  <c r="C67" i="27"/>
  <c r="I19" i="27"/>
  <c r="D19" i="27"/>
  <c r="A19" i="27" s="1"/>
  <c r="F35" i="27"/>
  <c r="G86" i="27"/>
  <c r="E86" i="27"/>
  <c r="D48" i="27"/>
  <c r="A48" i="27" s="1"/>
  <c r="B39" i="27"/>
  <c r="G19" i="27"/>
  <c r="G60" i="27"/>
  <c r="D71" i="27"/>
  <c r="A71" i="27" s="1"/>
  <c r="F20" i="27"/>
  <c r="C9" i="27"/>
  <c r="F27" i="27"/>
  <c r="G27" i="27"/>
  <c r="G67" i="27"/>
  <c r="D67" i="27"/>
  <c r="A67" i="27" s="1"/>
  <c r="D86" i="27"/>
  <c r="A86" i="27" s="1"/>
  <c r="D81" i="27"/>
  <c r="A81" i="27" s="1"/>
  <c r="I37" i="27"/>
  <c r="I4" i="27"/>
  <c r="G41" i="27"/>
  <c r="B25" i="27"/>
  <c r="C7" i="27"/>
  <c r="B62" i="27"/>
  <c r="I63" i="27"/>
  <c r="D22" i="27"/>
  <c r="A22" i="27" s="1"/>
  <c r="G25" i="27"/>
  <c r="C25" i="27"/>
  <c r="G7" i="27"/>
  <c r="G78" i="27"/>
  <c r="C10" i="27"/>
  <c r="I25" i="27"/>
  <c r="E25" i="27"/>
  <c r="G43" i="27"/>
  <c r="C62" i="27"/>
  <c r="F36" i="27"/>
  <c r="E17" i="27"/>
  <c r="F76" i="27"/>
  <c r="B83" i="27"/>
  <c r="D60" i="27"/>
  <c r="A60" i="27" s="1"/>
  <c r="F60" i="27"/>
  <c r="F12" i="27"/>
  <c r="I12" i="27"/>
  <c r="C84" i="27"/>
  <c r="E23" i="27"/>
  <c r="D59" i="27"/>
  <c r="A59" i="27" s="1"/>
  <c r="E59" i="27"/>
  <c r="E62" i="27"/>
  <c r="F62" i="27"/>
  <c r="I30" i="27"/>
  <c r="D63" i="27"/>
  <c r="A63" i="27" s="1"/>
  <c r="E31" i="27"/>
  <c r="I6" i="27"/>
  <c r="B42" i="27"/>
  <c r="E70" i="27"/>
  <c r="E76" i="27"/>
  <c r="F84" i="27"/>
  <c r="I52" i="27"/>
  <c r="C23" i="27"/>
  <c r="F59" i="27"/>
  <c r="B59" i="27"/>
  <c r="G11" i="27"/>
  <c r="I62" i="27"/>
  <c r="E63" i="27"/>
  <c r="C31" i="27"/>
  <c r="C78" i="27"/>
  <c r="F31" i="27"/>
  <c r="B78" i="27"/>
  <c r="F78" i="27"/>
  <c r="I76" i="27"/>
  <c r="D88" i="27"/>
  <c r="A88" i="27" s="1"/>
  <c r="E88" i="27"/>
  <c r="D28" i="27"/>
  <c r="A28" i="27" s="1"/>
  <c r="F61" i="27"/>
  <c r="C61" i="27"/>
  <c r="D57" i="27"/>
  <c r="A57" i="27" s="1"/>
  <c r="I57" i="27"/>
  <c r="C14" i="27"/>
  <c r="I14" i="27"/>
  <c r="F53" i="27"/>
  <c r="G65" i="27"/>
  <c r="C65" i="27"/>
  <c r="B58" i="27"/>
  <c r="I17" i="27"/>
  <c r="C17" i="27"/>
  <c r="E42" i="27"/>
  <c r="E50" i="27"/>
  <c r="E16" i="27"/>
  <c r="G22" i="27"/>
  <c r="B22" i="27"/>
  <c r="B76" i="27"/>
  <c r="D76" i="27"/>
  <c r="A76" i="27" s="1"/>
  <c r="B88" i="27"/>
  <c r="G29" i="27"/>
  <c r="B87" i="27"/>
  <c r="E61" i="27"/>
  <c r="B57" i="27"/>
  <c r="F41" i="27"/>
  <c r="C47" i="27"/>
  <c r="B14" i="27"/>
  <c r="E14" i="27"/>
  <c r="C26" i="27"/>
  <c r="I42" i="27"/>
  <c r="E65" i="27"/>
  <c r="D65" i="27"/>
  <c r="A65" i="27" s="1"/>
  <c r="F58" i="27"/>
  <c r="G17" i="27"/>
  <c r="D17" i="27"/>
  <c r="A17" i="27" s="1"/>
  <c r="G50" i="27"/>
  <c r="F16" i="27"/>
  <c r="E22" i="27"/>
  <c r="C22" i="27"/>
  <c r="G76" i="27"/>
  <c r="C88" i="27"/>
  <c r="B61" i="27"/>
  <c r="G57" i="27"/>
  <c r="G14" i="27"/>
  <c r="G58" i="27"/>
  <c r="B65" i="27"/>
  <c r="E58" i="27"/>
  <c r="C58" i="27"/>
  <c r="B17" i="27"/>
  <c r="B50" i="27"/>
  <c r="B16" i="27"/>
  <c r="F22" i="27"/>
  <c r="F83" i="27"/>
  <c r="F39" i="27"/>
  <c r="C39" i="27"/>
  <c r="B67" i="27"/>
  <c r="G82" i="27"/>
  <c r="C36" i="27"/>
  <c r="B68" i="27"/>
  <c r="I36" i="27"/>
  <c r="G36" i="27"/>
  <c r="F4" i="27"/>
  <c r="B82" i="27"/>
  <c r="B40" i="27"/>
  <c r="I40" i="27"/>
  <c r="C83" i="27"/>
  <c r="I39" i="27"/>
  <c r="I82" i="27"/>
  <c r="B34" i="27"/>
  <c r="G33" i="27"/>
  <c r="E36" i="27"/>
  <c r="B89" i="27"/>
  <c r="F82" i="27"/>
  <c r="D89" i="27"/>
  <c r="A89" i="27" s="1"/>
  <c r="C40" i="27"/>
  <c r="D34" i="27"/>
  <c r="A34" i="27" s="1"/>
  <c r="B36" i="27"/>
  <c r="C89" i="27"/>
  <c r="E89" i="27"/>
  <c r="G89" i="27"/>
  <c r="E4" i="27"/>
  <c r="D4" i="27"/>
  <c r="A4" i="27" s="1"/>
  <c r="G4" i="27"/>
  <c r="E40" i="27"/>
  <c r="D40" i="27"/>
  <c r="A40" i="27" s="1"/>
  <c r="B69" i="27"/>
  <c r="D16" i="27"/>
  <c r="A16" i="27" s="1"/>
  <c r="C75" i="27"/>
  <c r="B23" i="27"/>
  <c r="F89" i="27"/>
  <c r="D78" i="27"/>
  <c r="A78" i="27" s="1"/>
  <c r="I78" i="27"/>
  <c r="G68" i="27"/>
  <c r="B28" i="27"/>
  <c r="F55" i="27"/>
  <c r="I55" i="27"/>
  <c r="F9" i="27"/>
  <c r="B47" i="27"/>
  <c r="B46" i="27"/>
  <c r="I35" i="27"/>
  <c r="F18" i="27"/>
  <c r="F37" i="27"/>
  <c r="G48" i="27"/>
  <c r="I48" i="27"/>
  <c r="C70" i="27"/>
  <c r="I70" i="27"/>
  <c r="D6" i="27"/>
  <c r="A6" i="27" s="1"/>
  <c r="C56" i="27"/>
  <c r="I28" i="27"/>
  <c r="D29" i="27"/>
  <c r="A29" i="27" s="1"/>
  <c r="F52" i="27"/>
  <c r="B55" i="27"/>
  <c r="G55" i="27"/>
  <c r="I9" i="27"/>
  <c r="D47" i="27"/>
  <c r="A47" i="27" s="1"/>
  <c r="B53" i="27"/>
  <c r="I18" i="27"/>
  <c r="C37" i="27"/>
  <c r="F48" i="27"/>
  <c r="E48" i="27"/>
  <c r="B70" i="27"/>
  <c r="G37" i="27"/>
  <c r="B81" i="27"/>
  <c r="G72" i="27"/>
  <c r="B56" i="27"/>
  <c r="F29" i="27"/>
  <c r="D56" i="27"/>
  <c r="A56" i="27" s="1"/>
  <c r="B52" i="27"/>
  <c r="D55" i="27"/>
  <c r="A55" i="27" s="1"/>
  <c r="B9" i="27"/>
  <c r="C48" i="27"/>
  <c r="G70" i="27"/>
  <c r="D72" i="27"/>
  <c r="A72" i="27" s="1"/>
  <c r="D18" i="27"/>
  <c r="A18" i="27" s="1"/>
  <c r="D53" i="27"/>
  <c r="A53" i="27" s="1"/>
  <c r="B37" i="27"/>
  <c r="I72" i="27"/>
  <c r="Z11" i="3"/>
  <c r="G91" i="27"/>
  <c r="B91" i="27"/>
  <c r="I91" i="27"/>
  <c r="D91" i="27"/>
  <c r="A91" i="27" s="1"/>
  <c r="F91" i="27"/>
  <c r="E91" i="27"/>
  <c r="E74" i="27"/>
  <c r="F74" i="27"/>
  <c r="D74" i="27"/>
  <c r="A74" i="27" s="1"/>
  <c r="B74" i="27"/>
  <c r="C74" i="27"/>
  <c r="G74" i="27"/>
  <c r="I74" i="27"/>
  <c r="I54" i="27"/>
  <c r="F54" i="27"/>
  <c r="E54" i="27"/>
  <c r="D54" i="27"/>
  <c r="A54" i="27" s="1"/>
  <c r="C54" i="27"/>
  <c r="G54" i="27"/>
  <c r="F44" i="27"/>
  <c r="I44" i="27"/>
  <c r="A79" i="27"/>
  <c r="I79" i="27"/>
  <c r="F79" i="27"/>
  <c r="D38" i="27"/>
  <c r="A38" i="27" s="1"/>
  <c r="C38" i="27"/>
  <c r="B80" i="27"/>
  <c r="E80" i="27"/>
  <c r="D80" i="27"/>
  <c r="A80" i="27" s="1"/>
  <c r="C80" i="27"/>
  <c r="I80" i="27"/>
  <c r="E5" i="27"/>
  <c r="B5" i="27"/>
  <c r="D5" i="27"/>
  <c r="A5" i="27" s="1"/>
  <c r="G5" i="27"/>
  <c r="I5" i="27"/>
  <c r="D24" i="27"/>
  <c r="A24" i="27" s="1"/>
  <c r="G24" i="27"/>
  <c r="F24" i="27"/>
  <c r="A84" i="27"/>
  <c r="B30" i="27"/>
  <c r="D30" i="27"/>
  <c r="A30" i="27" s="1"/>
  <c r="C30" i="27"/>
  <c r="E30" i="27"/>
  <c r="F7" i="27"/>
  <c r="I7" i="27"/>
  <c r="D7" i="27"/>
  <c r="A7" i="27" s="1"/>
  <c r="E7" i="27"/>
  <c r="C41" i="27"/>
  <c r="D41" i="27"/>
  <c r="A41" i="27" s="1"/>
  <c r="B41" i="27"/>
  <c r="I41" i="27"/>
  <c r="I32" i="27"/>
  <c r="B32" i="27"/>
  <c r="C32" i="27"/>
  <c r="D32" i="27"/>
  <c r="A32" i="27" s="1"/>
  <c r="G32" i="27"/>
  <c r="E52" i="27"/>
  <c r="G52" i="27"/>
  <c r="C52" i="27"/>
  <c r="E29" i="27"/>
  <c r="C29" i="27"/>
  <c r="I29" i="27"/>
  <c r="E28" i="27"/>
  <c r="G28" i="27"/>
  <c r="F28" i="27"/>
  <c r="I47" i="27"/>
  <c r="G47" i="27"/>
  <c r="E47" i="27"/>
  <c r="B35" i="27"/>
  <c r="E35" i="27"/>
  <c r="G35" i="27"/>
  <c r="D35" i="27"/>
  <c r="A35" i="27" s="1"/>
  <c r="F21" i="27"/>
  <c r="I21" i="27"/>
  <c r="I90" i="27"/>
  <c r="F90" i="27"/>
  <c r="E90" i="27"/>
  <c r="I83" i="27"/>
  <c r="B84" i="27"/>
  <c r="G84" i="27"/>
  <c r="D77" i="27"/>
  <c r="A77" i="27" s="1"/>
  <c r="A23" i="27"/>
  <c r="E9" i="27"/>
  <c r="A9" i="27"/>
  <c r="I15" i="27"/>
  <c r="F63" i="27"/>
  <c r="C63" i="27"/>
  <c r="C81" i="27"/>
  <c r="I53" i="27"/>
  <c r="G18" i="27"/>
  <c r="A37" i="27"/>
  <c r="B10" i="27"/>
  <c r="E10" i="27"/>
  <c r="I68" i="27"/>
  <c r="C68" i="27"/>
  <c r="F42" i="27"/>
  <c r="G69" i="27"/>
  <c r="C16" i="27"/>
  <c r="G53" i="27"/>
  <c r="F69" i="27"/>
  <c r="B75" i="27"/>
  <c r="A58" i="27"/>
  <c r="E72" i="27"/>
  <c r="F72" i="27"/>
  <c r="E75" i="27"/>
  <c r="D75" i="27"/>
  <c r="A75" i="27" s="1"/>
  <c r="D83" i="27"/>
  <c r="A83" i="27" s="1"/>
  <c r="E84" i="27"/>
  <c r="B77" i="27"/>
  <c r="I23" i="27"/>
  <c r="G9" i="27"/>
  <c r="F15" i="27"/>
  <c r="E46" i="27"/>
  <c r="G63" i="27"/>
  <c r="E68" i="27"/>
  <c r="G81" i="27"/>
  <c r="C53" i="27"/>
  <c r="E18" i="27"/>
  <c r="E37" i="27"/>
  <c r="F68" i="27"/>
  <c r="G42" i="27"/>
  <c r="E69" i="27"/>
  <c r="I69" i="27"/>
  <c r="G16" i="27"/>
  <c r="B72" i="27"/>
  <c r="G75" i="27"/>
  <c r="H3" i="27"/>
  <c r="I15" i="19"/>
  <c r="AA17" i="3"/>
  <c r="AA12" i="3"/>
  <c r="AB53" i="3"/>
  <c r="AA51" i="3"/>
  <c r="AB37" i="3"/>
  <c r="AA35" i="3"/>
  <c r="B25" i="19"/>
  <c r="D24" i="19"/>
  <c r="B24" i="19"/>
  <c r="L24" i="19"/>
  <c r="G87" i="27"/>
  <c r="D73" i="27"/>
  <c r="A73" i="27" s="1"/>
  <c r="E43" i="27"/>
  <c r="D11" i="27"/>
  <c r="A11" i="27" s="1"/>
  <c r="C34" i="27"/>
  <c r="E33" i="27"/>
  <c r="F33" i="27"/>
  <c r="D90" i="27"/>
  <c r="A90" i="27" s="1"/>
  <c r="E26" i="27"/>
  <c r="F38" i="27"/>
  <c r="C6" i="27"/>
  <c r="C9" i="19"/>
  <c r="H10" i="19"/>
  <c r="K12" i="19"/>
  <c r="H11" i="19"/>
  <c r="K11" i="19"/>
  <c r="M8" i="19"/>
  <c r="K23" i="19"/>
  <c r="M25" i="19"/>
  <c r="C25" i="19"/>
  <c r="D2" i="19"/>
  <c r="K2" i="19"/>
  <c r="L14" i="19"/>
  <c r="J5" i="19"/>
  <c r="B2" i="19"/>
  <c r="E44" i="27"/>
  <c r="E77" i="27"/>
  <c r="D51" i="27"/>
  <c r="A51" i="27" s="1"/>
  <c r="C46" i="27"/>
  <c r="C21" i="27"/>
  <c r="I88" i="27"/>
  <c r="I56" i="27"/>
  <c r="G44" i="27"/>
  <c r="C12" i="27"/>
  <c r="F87" i="27"/>
  <c r="F73" i="27"/>
  <c r="E79" i="27"/>
  <c r="C51" i="27"/>
  <c r="I43" i="27"/>
  <c r="I27" i="27"/>
  <c r="C11" i="27"/>
  <c r="D15" i="27"/>
  <c r="A15" i="27" s="1"/>
  <c r="F46" i="27"/>
  <c r="I31" i="27"/>
  <c r="D64" i="27"/>
  <c r="A64" i="27" s="1"/>
  <c r="I26" i="27"/>
  <c r="B21" i="27"/>
  <c r="B26" i="27"/>
  <c r="C90" i="27"/>
  <c r="F26" i="27"/>
  <c r="I50" i="27"/>
  <c r="G38" i="27"/>
  <c r="E6" i="27"/>
  <c r="G66" i="27"/>
  <c r="F6" i="27"/>
  <c r="G64" i="27"/>
  <c r="J10" i="19"/>
  <c r="L11" i="19"/>
  <c r="D8" i="19"/>
  <c r="L8" i="19"/>
  <c r="D20" i="19"/>
  <c r="D18" i="19"/>
  <c r="C15" i="19"/>
  <c r="B16" i="19"/>
  <c r="B21" i="19"/>
  <c r="M23" i="19"/>
  <c r="L22" i="19"/>
  <c r="J24" i="19"/>
  <c r="L2" i="19"/>
  <c r="B15" i="19"/>
  <c r="I2" i="19"/>
  <c r="J2" i="19"/>
  <c r="I24" i="19"/>
  <c r="M22" i="19"/>
  <c r="J23" i="19"/>
  <c r="M2" i="19"/>
  <c r="AB57" i="3"/>
  <c r="AB41" i="3"/>
  <c r="AA39" i="3"/>
  <c r="AB25" i="3"/>
  <c r="AA23" i="3"/>
  <c r="Z13" i="3"/>
  <c r="AB99" i="3"/>
  <c r="AB97" i="3"/>
  <c r="AB95" i="3"/>
  <c r="AB93" i="3"/>
  <c r="AB91" i="3"/>
  <c r="AB89" i="3"/>
  <c r="AB87" i="3"/>
  <c r="AB85" i="3"/>
  <c r="AB83" i="3"/>
  <c r="AB81" i="3"/>
  <c r="AB79" i="3"/>
  <c r="AB77" i="3"/>
  <c r="AB75" i="3"/>
  <c r="AB73" i="3"/>
  <c r="AB71" i="3"/>
  <c r="AB69" i="3"/>
  <c r="AB67" i="3"/>
  <c r="AB65" i="3"/>
  <c r="AB63" i="3"/>
  <c r="AB61" i="3"/>
  <c r="AB59" i="3"/>
  <c r="AA57" i="3"/>
  <c r="AB43" i="3"/>
  <c r="AA41" i="3"/>
  <c r="AA25" i="3"/>
  <c r="I10" i="19"/>
  <c r="F51" i="27"/>
  <c r="E11" i="27"/>
  <c r="G15" i="27"/>
  <c r="G46" i="27"/>
  <c r="B6" i="27"/>
  <c r="E21" i="27"/>
  <c r="E34" i="27"/>
  <c r="I33" i="27"/>
  <c r="G90" i="27"/>
  <c r="F50" i="27"/>
  <c r="I38" i="27"/>
  <c r="D66" i="27"/>
  <c r="A66" i="27" s="1"/>
  <c r="F66" i="27"/>
  <c r="B66" i="27"/>
  <c r="D10" i="19"/>
  <c r="B8" i="19"/>
  <c r="I23" i="19"/>
  <c r="H22" i="19"/>
  <c r="J25" i="19"/>
  <c r="C23" i="19"/>
  <c r="B14" i="19"/>
  <c r="I14" i="19"/>
  <c r="Z12" i="3"/>
  <c r="V101" i="3"/>
  <c r="Z99" i="3"/>
  <c r="Z97" i="3"/>
  <c r="Z95" i="3"/>
  <c r="Z93" i="3"/>
  <c r="Z91" i="3"/>
  <c r="Z89" i="3"/>
  <c r="Z87" i="3"/>
  <c r="AB45" i="3"/>
  <c r="AB29" i="3"/>
  <c r="I22" i="19"/>
  <c r="D22" i="19"/>
  <c r="M24" i="19"/>
  <c r="B44" i="27"/>
  <c r="D87" i="27"/>
  <c r="A87" i="27" s="1"/>
  <c r="E73" i="27"/>
  <c r="C77" i="27"/>
  <c r="C43" i="27"/>
  <c r="G56" i="27"/>
  <c r="E87" i="27"/>
  <c r="I73" i="27"/>
  <c r="G79" i="27"/>
  <c r="G77" i="27"/>
  <c r="E51" i="27"/>
  <c r="F11" i="27"/>
  <c r="C15" i="27"/>
  <c r="I34" i="27"/>
  <c r="C33" i="27"/>
  <c r="C42" i="27"/>
  <c r="B38" i="27"/>
  <c r="E64" i="27"/>
  <c r="M10" i="19"/>
  <c r="C11" i="19"/>
  <c r="I8" i="19"/>
  <c r="L23" i="19"/>
  <c r="C22" i="19"/>
  <c r="B22" i="19"/>
  <c r="C14" i="19"/>
  <c r="K22" i="19"/>
  <c r="H2" i="19"/>
  <c r="AB47" i="3"/>
  <c r="AA45" i="3"/>
  <c r="AB31" i="3"/>
  <c r="AA29" i="3"/>
  <c r="D44" i="27"/>
  <c r="A44" i="27" s="1"/>
  <c r="F77" i="27"/>
  <c r="I11" i="27"/>
  <c r="B15" i="27"/>
  <c r="D46" i="27"/>
  <c r="A46" i="27" s="1"/>
  <c r="D21" i="27"/>
  <c r="A21" i="27" s="1"/>
  <c r="F34" i="27"/>
  <c r="B90" i="27"/>
  <c r="D50" i="27"/>
  <c r="A50" i="27" s="1"/>
  <c r="E66" i="27"/>
  <c r="I64" i="27"/>
  <c r="A26" i="27"/>
  <c r="B10" i="19"/>
  <c r="J8" i="19"/>
  <c r="H25" i="19"/>
  <c r="H24" i="19"/>
  <c r="I25" i="19"/>
  <c r="L25" i="19"/>
  <c r="AB13" i="3"/>
  <c r="AA47" i="3"/>
  <c r="AA31" i="3"/>
  <c r="C87" i="27"/>
  <c r="G73" i="27"/>
  <c r="I51" i="27"/>
  <c r="D43" i="27"/>
  <c r="A43" i="27" s="1"/>
  <c r="C66" i="27"/>
  <c r="C10" i="19"/>
  <c r="C24" i="19"/>
  <c r="K25" i="19"/>
  <c r="AB35" i="3"/>
  <c r="AB19" i="3"/>
  <c r="Q4" i="3"/>
  <c r="P4" i="3"/>
  <c r="AB11" i="3"/>
  <c r="AA11" i="3"/>
  <c r="AB10" i="3"/>
  <c r="AA10" i="3"/>
  <c r="Z10" i="3"/>
  <c r="AK10" i="3"/>
  <c r="AB3" i="3" l="1"/>
  <c r="E13" i="17" s="1"/>
  <c r="I24" i="17"/>
  <c r="AA2" i="3"/>
  <c r="AF3" i="3"/>
  <c r="E15" i="17" s="1"/>
  <c r="D3" i="27"/>
  <c r="A3" i="27" s="1"/>
  <c r="G3" i="27"/>
  <c r="I3" i="27"/>
  <c r="E3" i="27"/>
  <c r="C3" i="27"/>
  <c r="B3" i="27"/>
  <c r="F3" i="27"/>
  <c r="AA3" i="3"/>
  <c r="D13" i="17" s="1"/>
  <c r="AF2" i="3"/>
  <c r="AJ2" i="3"/>
  <c r="AE3" i="3"/>
  <c r="D15" i="17" s="1"/>
  <c r="AJ3" i="3"/>
  <c r="E17" i="17" s="1"/>
  <c r="AB2" i="3"/>
  <c r="AI3" i="3"/>
  <c r="D17" i="17" s="1"/>
  <c r="AI2" i="3"/>
  <c r="AE2" i="3"/>
  <c r="H24" i="17"/>
  <c r="E12" i="17" l="1"/>
  <c r="AB4" i="3"/>
  <c r="H26" i="17" s="1"/>
  <c r="I26" i="17" s="1"/>
  <c r="D12" i="17"/>
  <c r="AA4" i="3"/>
  <c r="H25" i="17" s="1"/>
  <c r="I25" i="17" s="1"/>
  <c r="E16" i="17"/>
  <c r="AJ4" i="3"/>
  <c r="H30" i="17" s="1"/>
  <c r="I30" i="17" s="1"/>
  <c r="D16" i="17"/>
  <c r="AI4" i="3"/>
  <c r="H29" i="17" s="1"/>
  <c r="I29" i="17" s="1"/>
  <c r="E14" i="17"/>
  <c r="AF4" i="3"/>
  <c r="H28" i="17" s="1"/>
  <c r="I28" i="17" s="1"/>
  <c r="D14" i="17"/>
  <c r="AE4" i="3"/>
  <c r="H27" i="17" s="1"/>
  <c r="I27" i="17" s="1"/>
  <c r="O4" i="3"/>
  <c r="H2" i="27"/>
  <c r="I31" i="17" l="1"/>
  <c r="C14" i="17"/>
  <c r="C12" i="17"/>
  <c r="C16" i="17"/>
  <c r="C2" i="27"/>
  <c r="D2" i="27"/>
  <c r="A2" i="27" s="1"/>
  <c r="G2" i="27"/>
  <c r="B2" i="27"/>
  <c r="F2" i="27"/>
  <c r="E2" i="27"/>
  <c r="I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nagoya area</author>
    <author>MASAHIRO</author>
  </authors>
  <commentList>
    <comment ref="F9" authorId="0" shapeId="0" xr:uid="{00000000-0006-0000-0200-000001000000}">
      <text>
        <r>
          <rPr>
            <b/>
            <sz val="14"/>
            <color indexed="81"/>
            <rFont val="ＭＳ Ｐゴシック"/>
            <family val="3"/>
            <charset val="128"/>
          </rPr>
          <t>生年は西暦４桁で入力してください。
例　1999◯
　　　　99✕</t>
        </r>
      </text>
    </comment>
    <comment ref="E10" authorId="1" shapeId="0" xr:uid="{353DE9D1-27F1-4317-AF86-7039455B9565}">
      <text>
        <r>
          <rPr>
            <b/>
            <sz val="9"/>
            <color indexed="81"/>
            <rFont val="MS P ゴシック"/>
            <family val="3"/>
            <charset val="128"/>
          </rPr>
          <t>中１から大６まで選択肢がありますが、該当が無い場合には、その他を選択願います。</t>
        </r>
      </text>
    </comment>
    <comment ref="F10" authorId="0" shapeId="0" xr:uid="{00000000-0006-0000-0200-000002000000}">
      <text>
        <r>
          <rPr>
            <b/>
            <sz val="14"/>
            <color indexed="81"/>
            <rFont val="ＭＳ Ｐゴシック"/>
            <family val="3"/>
            <charset val="128"/>
          </rPr>
          <t>生年は西暦４桁で入力してください。
例　1999◯
　　　　99✕</t>
        </r>
      </text>
    </comment>
    <comment ref="L10" authorId="1" shapeId="0" xr:uid="{0C99C081-2F1C-400D-8936-DB68EA9250A7}">
      <text>
        <r>
          <rPr>
            <b/>
            <sz val="16"/>
            <color indexed="81"/>
            <rFont val="MS P ゴシック"/>
            <family val="3"/>
            <charset val="128"/>
          </rPr>
          <t>中学生のみの利用です。</t>
        </r>
        <r>
          <rPr>
            <b/>
            <sz val="9"/>
            <color indexed="81"/>
            <rFont val="MS P ゴシック"/>
            <family val="3"/>
            <charset val="128"/>
          </rPr>
          <t xml:space="preserve">
</t>
        </r>
      </text>
    </comment>
    <comment ref="F11" authorId="0" shapeId="0" xr:uid="{00000000-0006-0000-0200-000003000000}">
      <text>
        <r>
          <rPr>
            <b/>
            <sz val="14"/>
            <color indexed="81"/>
            <rFont val="ＭＳ Ｐゴシック"/>
            <family val="3"/>
            <charset val="128"/>
          </rPr>
          <t>生年は西暦４桁で入力してください。
例　1999◯
　　　　99✕</t>
        </r>
      </text>
    </comment>
    <comment ref="L11" authorId="1" shapeId="0" xr:uid="{BE7210DD-36D3-46A8-9A44-17B8BAA5A76B}">
      <text>
        <r>
          <rPr>
            <b/>
            <sz val="16"/>
            <color indexed="81"/>
            <rFont val="MS P ゴシック"/>
            <family val="3"/>
            <charset val="128"/>
          </rPr>
          <t>中学生のみの利用です。</t>
        </r>
        <r>
          <rPr>
            <b/>
            <sz val="9"/>
            <color indexed="81"/>
            <rFont val="MS P ゴシック"/>
            <family val="3"/>
            <charset val="128"/>
          </rPr>
          <t xml:space="preserve">
</t>
        </r>
      </text>
    </comment>
    <comment ref="F12" authorId="0" shapeId="0" xr:uid="{00000000-0006-0000-0200-000004000000}">
      <text>
        <r>
          <rPr>
            <b/>
            <sz val="14"/>
            <color indexed="81"/>
            <rFont val="ＭＳ Ｐゴシック"/>
            <family val="3"/>
            <charset val="128"/>
          </rPr>
          <t>生年は西暦４桁で入力してください。
例　1999◯
　　　　99✕</t>
        </r>
      </text>
    </comment>
    <comment ref="L12" authorId="1" shapeId="0" xr:uid="{1A0FE773-7DE9-4EA8-9C59-6A40C1890E2E}">
      <text>
        <r>
          <rPr>
            <b/>
            <sz val="16"/>
            <color indexed="81"/>
            <rFont val="MS P ゴシック"/>
            <family val="3"/>
            <charset val="128"/>
          </rPr>
          <t>中学生のみの利用です。</t>
        </r>
        <r>
          <rPr>
            <b/>
            <sz val="9"/>
            <color indexed="81"/>
            <rFont val="MS P ゴシック"/>
            <family val="3"/>
            <charset val="128"/>
          </rPr>
          <t xml:space="preserve">
</t>
        </r>
      </text>
    </comment>
    <comment ref="F13" authorId="0" shapeId="0" xr:uid="{00000000-0006-0000-0200-000005000000}">
      <text>
        <r>
          <rPr>
            <b/>
            <sz val="14"/>
            <color indexed="81"/>
            <rFont val="ＭＳ Ｐゴシック"/>
            <family val="3"/>
            <charset val="128"/>
          </rPr>
          <t>生年は西暦４桁で入力してください。
例　1999◯
　　　　99✕</t>
        </r>
      </text>
    </comment>
    <comment ref="L13" authorId="1" shapeId="0" xr:uid="{9E70547E-64C3-456A-8828-D988465661D5}">
      <text>
        <r>
          <rPr>
            <b/>
            <sz val="16"/>
            <color indexed="81"/>
            <rFont val="MS P ゴシック"/>
            <family val="3"/>
            <charset val="128"/>
          </rPr>
          <t>中学生のみの利用です。</t>
        </r>
        <r>
          <rPr>
            <b/>
            <sz val="9"/>
            <color indexed="81"/>
            <rFont val="MS P ゴシック"/>
            <family val="3"/>
            <charset val="128"/>
          </rPr>
          <t xml:space="preserve">
</t>
        </r>
      </text>
    </comment>
    <comment ref="F14" authorId="0" shapeId="0" xr:uid="{00000000-0006-0000-0200-000006000000}">
      <text>
        <r>
          <rPr>
            <b/>
            <sz val="14"/>
            <color indexed="81"/>
            <rFont val="ＭＳ Ｐゴシック"/>
            <family val="3"/>
            <charset val="128"/>
          </rPr>
          <t>生年は西暦４桁で入力してください。
例　1999◯
　　　　99✕</t>
        </r>
      </text>
    </comment>
    <comment ref="L14" authorId="1" shapeId="0" xr:uid="{60E28264-2BB7-4751-8649-26848E789DA3}">
      <text>
        <r>
          <rPr>
            <b/>
            <sz val="16"/>
            <color indexed="81"/>
            <rFont val="MS P ゴシック"/>
            <family val="3"/>
            <charset val="128"/>
          </rPr>
          <t>中学生のみの利用です。</t>
        </r>
        <r>
          <rPr>
            <b/>
            <sz val="9"/>
            <color indexed="81"/>
            <rFont val="MS P ゴシック"/>
            <family val="3"/>
            <charset val="128"/>
          </rPr>
          <t xml:space="preserve">
</t>
        </r>
      </text>
    </comment>
    <comment ref="F15" authorId="0" shapeId="0" xr:uid="{00000000-0006-0000-0200-000007000000}">
      <text>
        <r>
          <rPr>
            <b/>
            <sz val="14"/>
            <color indexed="81"/>
            <rFont val="ＭＳ Ｐゴシック"/>
            <family val="3"/>
            <charset val="128"/>
          </rPr>
          <t>生年は西暦４桁で入力してください。
例　1999◯
　　　　99✕</t>
        </r>
      </text>
    </comment>
    <comment ref="L15" authorId="1" shapeId="0" xr:uid="{6A93A22E-016F-4D72-802C-434B88D54D1D}">
      <text>
        <r>
          <rPr>
            <b/>
            <sz val="16"/>
            <color indexed="81"/>
            <rFont val="MS P ゴシック"/>
            <family val="3"/>
            <charset val="128"/>
          </rPr>
          <t>中学生のみの利用です。</t>
        </r>
        <r>
          <rPr>
            <b/>
            <sz val="9"/>
            <color indexed="81"/>
            <rFont val="MS P ゴシック"/>
            <family val="3"/>
            <charset val="128"/>
          </rPr>
          <t xml:space="preserve">
</t>
        </r>
      </text>
    </comment>
    <comment ref="F16" authorId="0" shapeId="0" xr:uid="{00000000-0006-0000-0200-000008000000}">
      <text>
        <r>
          <rPr>
            <b/>
            <sz val="14"/>
            <color indexed="81"/>
            <rFont val="ＭＳ Ｐゴシック"/>
            <family val="3"/>
            <charset val="128"/>
          </rPr>
          <t>生年は西暦４桁で入力してください。
例　1999◯
　　　　99✕</t>
        </r>
      </text>
    </comment>
    <comment ref="L16" authorId="1" shapeId="0" xr:uid="{E66D6CE9-3549-43A7-9050-CCA145932F0B}">
      <text>
        <r>
          <rPr>
            <b/>
            <sz val="16"/>
            <color indexed="81"/>
            <rFont val="MS P ゴシック"/>
            <family val="3"/>
            <charset val="128"/>
          </rPr>
          <t>中学生のみの利用です。</t>
        </r>
        <r>
          <rPr>
            <b/>
            <sz val="9"/>
            <color indexed="81"/>
            <rFont val="MS P ゴシック"/>
            <family val="3"/>
            <charset val="128"/>
          </rPr>
          <t xml:space="preserve">
</t>
        </r>
      </text>
    </comment>
    <comment ref="F17" authorId="0" shapeId="0" xr:uid="{00000000-0006-0000-0200-000009000000}">
      <text>
        <r>
          <rPr>
            <b/>
            <sz val="14"/>
            <color indexed="81"/>
            <rFont val="ＭＳ Ｐゴシック"/>
            <family val="3"/>
            <charset val="128"/>
          </rPr>
          <t>生年は西暦４桁で入力してください。
例　1999◯
　　　　99✕</t>
        </r>
      </text>
    </comment>
    <comment ref="L17" authorId="1" shapeId="0" xr:uid="{E9F665E6-D416-4F74-A64A-AA63B51333D8}">
      <text>
        <r>
          <rPr>
            <b/>
            <sz val="16"/>
            <color indexed="81"/>
            <rFont val="MS P ゴシック"/>
            <family val="3"/>
            <charset val="128"/>
          </rPr>
          <t>中学生のみの利用です。</t>
        </r>
        <r>
          <rPr>
            <b/>
            <sz val="9"/>
            <color indexed="81"/>
            <rFont val="MS P ゴシック"/>
            <family val="3"/>
            <charset val="128"/>
          </rPr>
          <t xml:space="preserve">
</t>
        </r>
      </text>
    </comment>
    <comment ref="F18" authorId="0" shapeId="0" xr:uid="{00000000-0006-0000-0200-00000A000000}">
      <text>
        <r>
          <rPr>
            <b/>
            <sz val="14"/>
            <color indexed="81"/>
            <rFont val="ＭＳ Ｐゴシック"/>
            <family val="3"/>
            <charset val="128"/>
          </rPr>
          <t>生年は西暦４桁で入力してください。
例　1999◯
　　　　99✕</t>
        </r>
      </text>
    </comment>
    <comment ref="L18" authorId="1" shapeId="0" xr:uid="{0D3459BC-91FA-4078-B7F0-D9F4D24E2908}">
      <text>
        <r>
          <rPr>
            <b/>
            <sz val="16"/>
            <color indexed="81"/>
            <rFont val="MS P ゴシック"/>
            <family val="3"/>
            <charset val="128"/>
          </rPr>
          <t>中学生のみの利用です。</t>
        </r>
        <r>
          <rPr>
            <b/>
            <sz val="9"/>
            <color indexed="81"/>
            <rFont val="MS P ゴシック"/>
            <family val="3"/>
            <charset val="128"/>
          </rPr>
          <t xml:space="preserve">
</t>
        </r>
      </text>
    </comment>
    <comment ref="F19" authorId="0" shapeId="0" xr:uid="{00000000-0006-0000-0200-00000B000000}">
      <text>
        <r>
          <rPr>
            <b/>
            <sz val="14"/>
            <color indexed="81"/>
            <rFont val="ＭＳ Ｐゴシック"/>
            <family val="3"/>
            <charset val="128"/>
          </rPr>
          <t>生年は西暦４桁で入力してください。
例　1999◯
　　　　99✕</t>
        </r>
      </text>
    </comment>
    <comment ref="L19" authorId="1" shapeId="0" xr:uid="{37F6BA15-AF0B-4D91-82FB-0A267CA63354}">
      <text>
        <r>
          <rPr>
            <b/>
            <sz val="16"/>
            <color indexed="81"/>
            <rFont val="MS P ゴシック"/>
            <family val="3"/>
            <charset val="128"/>
          </rPr>
          <t>中学生のみの利用です。</t>
        </r>
        <r>
          <rPr>
            <b/>
            <sz val="9"/>
            <color indexed="81"/>
            <rFont val="MS P ゴシック"/>
            <family val="3"/>
            <charset val="128"/>
          </rPr>
          <t xml:space="preserve">
</t>
        </r>
      </text>
    </comment>
    <comment ref="F20" authorId="0" shapeId="0" xr:uid="{00000000-0006-0000-0200-00000C000000}">
      <text>
        <r>
          <rPr>
            <b/>
            <sz val="14"/>
            <color indexed="81"/>
            <rFont val="ＭＳ Ｐゴシック"/>
            <family val="3"/>
            <charset val="128"/>
          </rPr>
          <t>生年は西暦４桁で入力してください。
例　1999◯
　　　　99✕</t>
        </r>
      </text>
    </comment>
    <comment ref="L20" authorId="1" shapeId="0" xr:uid="{A2D9D307-33A2-47B6-B4DD-4016489BAA10}">
      <text>
        <r>
          <rPr>
            <b/>
            <sz val="16"/>
            <color indexed="81"/>
            <rFont val="MS P ゴシック"/>
            <family val="3"/>
            <charset val="128"/>
          </rPr>
          <t>中学生のみの利用です。</t>
        </r>
        <r>
          <rPr>
            <b/>
            <sz val="9"/>
            <color indexed="81"/>
            <rFont val="MS P ゴシック"/>
            <family val="3"/>
            <charset val="128"/>
          </rPr>
          <t xml:space="preserve">
</t>
        </r>
      </text>
    </comment>
    <comment ref="F21" authorId="0" shapeId="0" xr:uid="{00000000-0006-0000-0200-00000D000000}">
      <text>
        <r>
          <rPr>
            <b/>
            <sz val="14"/>
            <color indexed="81"/>
            <rFont val="ＭＳ Ｐゴシック"/>
            <family val="3"/>
            <charset val="128"/>
          </rPr>
          <t>生年は西暦４桁で入力してください。
例　1999◯
　　　　99✕</t>
        </r>
      </text>
    </comment>
    <comment ref="L21" authorId="1" shapeId="0" xr:uid="{6A0E1078-9D4E-4475-B076-8ACE85BF584C}">
      <text>
        <r>
          <rPr>
            <b/>
            <sz val="16"/>
            <color indexed="81"/>
            <rFont val="MS P ゴシック"/>
            <family val="3"/>
            <charset val="128"/>
          </rPr>
          <t>中学生のみの利用です。</t>
        </r>
        <r>
          <rPr>
            <b/>
            <sz val="9"/>
            <color indexed="81"/>
            <rFont val="MS P ゴシック"/>
            <family val="3"/>
            <charset val="128"/>
          </rPr>
          <t xml:space="preserve">
</t>
        </r>
      </text>
    </comment>
    <comment ref="F22" authorId="0" shapeId="0" xr:uid="{00000000-0006-0000-0200-00000E000000}">
      <text>
        <r>
          <rPr>
            <b/>
            <sz val="14"/>
            <color indexed="81"/>
            <rFont val="ＭＳ Ｐゴシック"/>
            <family val="3"/>
            <charset val="128"/>
          </rPr>
          <t>生年は西暦４桁で入力してください。
例　1999◯
　　　　99✕</t>
        </r>
      </text>
    </comment>
    <comment ref="L22" authorId="1" shapeId="0" xr:uid="{DCB9E839-FEF1-425F-8BF9-066C50B55D01}">
      <text>
        <r>
          <rPr>
            <b/>
            <sz val="16"/>
            <color indexed="81"/>
            <rFont val="MS P ゴシック"/>
            <family val="3"/>
            <charset val="128"/>
          </rPr>
          <t>中学生のみの利用です。</t>
        </r>
        <r>
          <rPr>
            <b/>
            <sz val="9"/>
            <color indexed="81"/>
            <rFont val="MS P ゴシック"/>
            <family val="3"/>
            <charset val="128"/>
          </rPr>
          <t xml:space="preserve">
</t>
        </r>
      </text>
    </comment>
    <comment ref="F23" authorId="0" shapeId="0" xr:uid="{00000000-0006-0000-0200-00000F000000}">
      <text>
        <r>
          <rPr>
            <b/>
            <sz val="14"/>
            <color indexed="81"/>
            <rFont val="ＭＳ Ｐゴシック"/>
            <family val="3"/>
            <charset val="128"/>
          </rPr>
          <t>生年は西暦４桁で入力してください。
例　1999◯
　　　　99✕</t>
        </r>
      </text>
    </comment>
    <comment ref="L23" authorId="1" shapeId="0" xr:uid="{1C7A9C95-B3EE-47B4-A5E3-C19CEC6A309A}">
      <text>
        <r>
          <rPr>
            <b/>
            <sz val="16"/>
            <color indexed="81"/>
            <rFont val="MS P ゴシック"/>
            <family val="3"/>
            <charset val="128"/>
          </rPr>
          <t>中学生のみの利用です。</t>
        </r>
        <r>
          <rPr>
            <b/>
            <sz val="9"/>
            <color indexed="81"/>
            <rFont val="MS P ゴシック"/>
            <family val="3"/>
            <charset val="128"/>
          </rPr>
          <t xml:space="preserve">
</t>
        </r>
      </text>
    </comment>
    <comment ref="F24" authorId="0" shapeId="0" xr:uid="{00000000-0006-0000-0200-000010000000}">
      <text>
        <r>
          <rPr>
            <b/>
            <sz val="14"/>
            <color indexed="81"/>
            <rFont val="ＭＳ Ｐゴシック"/>
            <family val="3"/>
            <charset val="128"/>
          </rPr>
          <t>生年は西暦４桁で入力してください。
例　1999◯
　　　　99✕</t>
        </r>
      </text>
    </comment>
    <comment ref="L24" authorId="1" shapeId="0" xr:uid="{EC19894A-0B5D-463F-A45A-46C7191F40B5}">
      <text>
        <r>
          <rPr>
            <b/>
            <sz val="16"/>
            <color indexed="81"/>
            <rFont val="MS P ゴシック"/>
            <family val="3"/>
            <charset val="128"/>
          </rPr>
          <t>中学生のみの利用です。</t>
        </r>
        <r>
          <rPr>
            <b/>
            <sz val="9"/>
            <color indexed="81"/>
            <rFont val="MS P ゴシック"/>
            <family val="3"/>
            <charset val="128"/>
          </rPr>
          <t xml:space="preserve">
</t>
        </r>
      </text>
    </comment>
    <comment ref="F25" authorId="0" shapeId="0" xr:uid="{00000000-0006-0000-0200-000011000000}">
      <text>
        <r>
          <rPr>
            <b/>
            <sz val="14"/>
            <color indexed="81"/>
            <rFont val="ＭＳ Ｐゴシック"/>
            <family val="3"/>
            <charset val="128"/>
          </rPr>
          <t>生年は西暦４桁で入力してください。
例　1999◯
　　　　99✕</t>
        </r>
      </text>
    </comment>
    <comment ref="L25" authorId="1" shapeId="0" xr:uid="{7B4497C9-E10D-42F5-B532-05E669081499}">
      <text>
        <r>
          <rPr>
            <b/>
            <sz val="16"/>
            <color indexed="81"/>
            <rFont val="MS P ゴシック"/>
            <family val="3"/>
            <charset val="128"/>
          </rPr>
          <t>中学生のみの利用です。</t>
        </r>
        <r>
          <rPr>
            <b/>
            <sz val="9"/>
            <color indexed="81"/>
            <rFont val="MS P ゴシック"/>
            <family val="3"/>
            <charset val="128"/>
          </rPr>
          <t xml:space="preserve">
</t>
        </r>
      </text>
    </comment>
    <comment ref="F26" authorId="0" shapeId="0" xr:uid="{00000000-0006-0000-0200-000012000000}">
      <text>
        <r>
          <rPr>
            <b/>
            <sz val="14"/>
            <color indexed="81"/>
            <rFont val="ＭＳ Ｐゴシック"/>
            <family val="3"/>
            <charset val="128"/>
          </rPr>
          <t>生年は西暦４桁で入力してください。
例　1999◯
　　　　99✕</t>
        </r>
      </text>
    </comment>
    <comment ref="L26" authorId="1" shapeId="0" xr:uid="{8D5BE15C-1091-493C-B532-C10AE82925F1}">
      <text>
        <r>
          <rPr>
            <b/>
            <sz val="16"/>
            <color indexed="81"/>
            <rFont val="MS P ゴシック"/>
            <family val="3"/>
            <charset val="128"/>
          </rPr>
          <t>中学生のみの利用です。</t>
        </r>
        <r>
          <rPr>
            <b/>
            <sz val="9"/>
            <color indexed="81"/>
            <rFont val="MS P ゴシック"/>
            <family val="3"/>
            <charset val="128"/>
          </rPr>
          <t xml:space="preserve">
</t>
        </r>
      </text>
    </comment>
    <comment ref="F27" authorId="0" shapeId="0" xr:uid="{00000000-0006-0000-0200-000013000000}">
      <text>
        <r>
          <rPr>
            <b/>
            <sz val="14"/>
            <color indexed="81"/>
            <rFont val="ＭＳ Ｐゴシック"/>
            <family val="3"/>
            <charset val="128"/>
          </rPr>
          <t>生年は西暦４桁で入力してください。
例　1999◯
　　　　99✕</t>
        </r>
      </text>
    </comment>
    <comment ref="L27" authorId="1" shapeId="0" xr:uid="{B3491861-0CBA-4DAC-8F8D-CFFCAAC25476}">
      <text>
        <r>
          <rPr>
            <b/>
            <sz val="16"/>
            <color indexed="81"/>
            <rFont val="MS P ゴシック"/>
            <family val="3"/>
            <charset val="128"/>
          </rPr>
          <t>中学生のみの利用です。</t>
        </r>
        <r>
          <rPr>
            <b/>
            <sz val="9"/>
            <color indexed="81"/>
            <rFont val="MS P ゴシック"/>
            <family val="3"/>
            <charset val="128"/>
          </rPr>
          <t xml:space="preserve">
</t>
        </r>
      </text>
    </comment>
    <comment ref="F28" authorId="0" shapeId="0" xr:uid="{00000000-0006-0000-0200-000014000000}">
      <text>
        <r>
          <rPr>
            <b/>
            <sz val="14"/>
            <color indexed="81"/>
            <rFont val="ＭＳ Ｐゴシック"/>
            <family val="3"/>
            <charset val="128"/>
          </rPr>
          <t>生年は西暦４桁で入力してください。
例　1999◯
　　　　99✕</t>
        </r>
      </text>
    </comment>
    <comment ref="L28" authorId="1" shapeId="0" xr:uid="{04404CE4-FD66-4AED-831C-A2B54956D2FC}">
      <text>
        <r>
          <rPr>
            <b/>
            <sz val="16"/>
            <color indexed="81"/>
            <rFont val="MS P ゴシック"/>
            <family val="3"/>
            <charset val="128"/>
          </rPr>
          <t>中学生のみの利用です。</t>
        </r>
        <r>
          <rPr>
            <b/>
            <sz val="9"/>
            <color indexed="81"/>
            <rFont val="MS P ゴシック"/>
            <family val="3"/>
            <charset val="128"/>
          </rPr>
          <t xml:space="preserve">
</t>
        </r>
      </text>
    </comment>
    <comment ref="F29" authorId="0" shapeId="0" xr:uid="{00000000-0006-0000-0200-000015000000}">
      <text>
        <r>
          <rPr>
            <b/>
            <sz val="14"/>
            <color indexed="81"/>
            <rFont val="ＭＳ Ｐゴシック"/>
            <family val="3"/>
            <charset val="128"/>
          </rPr>
          <t>生年は西暦４桁で入力してください。
例　1999◯
　　　　99✕</t>
        </r>
      </text>
    </comment>
    <comment ref="L29" authorId="1" shapeId="0" xr:uid="{2599D0E8-D0AF-4317-8659-5AA05E5C3F55}">
      <text>
        <r>
          <rPr>
            <b/>
            <sz val="16"/>
            <color indexed="81"/>
            <rFont val="MS P ゴシック"/>
            <family val="3"/>
            <charset val="128"/>
          </rPr>
          <t>中学生のみの利用です。</t>
        </r>
        <r>
          <rPr>
            <b/>
            <sz val="9"/>
            <color indexed="81"/>
            <rFont val="MS P ゴシック"/>
            <family val="3"/>
            <charset val="128"/>
          </rPr>
          <t xml:space="preserve">
</t>
        </r>
      </text>
    </comment>
    <comment ref="F30" authorId="0" shapeId="0" xr:uid="{00000000-0006-0000-0200-000016000000}">
      <text>
        <r>
          <rPr>
            <b/>
            <sz val="14"/>
            <color indexed="81"/>
            <rFont val="ＭＳ Ｐゴシック"/>
            <family val="3"/>
            <charset val="128"/>
          </rPr>
          <t>生年は西暦４桁で入力してください。
例　1999◯
　　　　99✕</t>
        </r>
      </text>
    </comment>
    <comment ref="L30" authorId="1" shapeId="0" xr:uid="{1613D903-DE88-487C-963D-CF16196FAD16}">
      <text>
        <r>
          <rPr>
            <b/>
            <sz val="16"/>
            <color indexed="81"/>
            <rFont val="MS P ゴシック"/>
            <family val="3"/>
            <charset val="128"/>
          </rPr>
          <t>中学生のみの利用です。</t>
        </r>
        <r>
          <rPr>
            <b/>
            <sz val="9"/>
            <color indexed="81"/>
            <rFont val="MS P ゴシック"/>
            <family val="3"/>
            <charset val="128"/>
          </rPr>
          <t xml:space="preserve">
</t>
        </r>
      </text>
    </comment>
    <comment ref="F31" authorId="0" shapeId="0" xr:uid="{00000000-0006-0000-0200-000017000000}">
      <text>
        <r>
          <rPr>
            <b/>
            <sz val="14"/>
            <color indexed="81"/>
            <rFont val="ＭＳ Ｐゴシック"/>
            <family val="3"/>
            <charset val="128"/>
          </rPr>
          <t>生年は西暦４桁で入力してください。
例　1999◯
　　　　99✕</t>
        </r>
      </text>
    </comment>
    <comment ref="L31" authorId="1" shapeId="0" xr:uid="{C0A3B987-E689-4AC5-9474-C42403F32FF0}">
      <text>
        <r>
          <rPr>
            <b/>
            <sz val="16"/>
            <color indexed="81"/>
            <rFont val="MS P ゴシック"/>
            <family val="3"/>
            <charset val="128"/>
          </rPr>
          <t>中学生のみの利用です。</t>
        </r>
        <r>
          <rPr>
            <b/>
            <sz val="9"/>
            <color indexed="81"/>
            <rFont val="MS P ゴシック"/>
            <family val="3"/>
            <charset val="128"/>
          </rPr>
          <t xml:space="preserve">
</t>
        </r>
      </text>
    </comment>
    <comment ref="F32" authorId="0" shapeId="0" xr:uid="{00000000-0006-0000-0200-000018000000}">
      <text>
        <r>
          <rPr>
            <b/>
            <sz val="14"/>
            <color indexed="81"/>
            <rFont val="ＭＳ Ｐゴシック"/>
            <family val="3"/>
            <charset val="128"/>
          </rPr>
          <t>生年は西暦４桁で入力してください。
例　1999◯
　　　　99✕</t>
        </r>
      </text>
    </comment>
    <comment ref="L32" authorId="1" shapeId="0" xr:uid="{1CE06180-E54A-4988-9BB4-FB77569A9F3D}">
      <text>
        <r>
          <rPr>
            <b/>
            <sz val="16"/>
            <color indexed="81"/>
            <rFont val="MS P ゴシック"/>
            <family val="3"/>
            <charset val="128"/>
          </rPr>
          <t>中学生のみの利用です。</t>
        </r>
        <r>
          <rPr>
            <b/>
            <sz val="9"/>
            <color indexed="81"/>
            <rFont val="MS P ゴシック"/>
            <family val="3"/>
            <charset val="128"/>
          </rPr>
          <t xml:space="preserve">
</t>
        </r>
      </text>
    </comment>
    <comment ref="F33" authorId="0" shapeId="0" xr:uid="{00000000-0006-0000-0200-000019000000}">
      <text>
        <r>
          <rPr>
            <b/>
            <sz val="14"/>
            <color indexed="81"/>
            <rFont val="ＭＳ Ｐゴシック"/>
            <family val="3"/>
            <charset val="128"/>
          </rPr>
          <t>生年は西暦４桁で入力してください。
例　1999◯
　　　　99✕</t>
        </r>
      </text>
    </comment>
    <comment ref="L33" authorId="1" shapeId="0" xr:uid="{9C309B8C-266E-482A-A16E-4810524D6AAC}">
      <text>
        <r>
          <rPr>
            <b/>
            <sz val="16"/>
            <color indexed="81"/>
            <rFont val="MS P ゴシック"/>
            <family val="3"/>
            <charset val="128"/>
          </rPr>
          <t>中学生のみの利用です。</t>
        </r>
        <r>
          <rPr>
            <b/>
            <sz val="9"/>
            <color indexed="81"/>
            <rFont val="MS P ゴシック"/>
            <family val="3"/>
            <charset val="128"/>
          </rPr>
          <t xml:space="preserve">
</t>
        </r>
      </text>
    </comment>
    <comment ref="F34" authorId="0" shapeId="0" xr:uid="{00000000-0006-0000-0200-00001A000000}">
      <text>
        <r>
          <rPr>
            <b/>
            <sz val="14"/>
            <color indexed="81"/>
            <rFont val="ＭＳ Ｐゴシック"/>
            <family val="3"/>
            <charset val="128"/>
          </rPr>
          <t>生年は西暦４桁で入力してください。
例　1999◯
　　　　99✕</t>
        </r>
      </text>
    </comment>
    <comment ref="L34" authorId="1" shapeId="0" xr:uid="{38E8E2BE-9EB5-4590-8301-2CD2DF1D8F59}">
      <text>
        <r>
          <rPr>
            <b/>
            <sz val="16"/>
            <color indexed="81"/>
            <rFont val="MS P ゴシック"/>
            <family val="3"/>
            <charset val="128"/>
          </rPr>
          <t>中学生のみの利用です。</t>
        </r>
        <r>
          <rPr>
            <b/>
            <sz val="9"/>
            <color indexed="81"/>
            <rFont val="MS P ゴシック"/>
            <family val="3"/>
            <charset val="128"/>
          </rPr>
          <t xml:space="preserve">
</t>
        </r>
      </text>
    </comment>
    <comment ref="F35" authorId="0" shapeId="0" xr:uid="{00000000-0006-0000-0200-00001B000000}">
      <text>
        <r>
          <rPr>
            <b/>
            <sz val="14"/>
            <color indexed="81"/>
            <rFont val="ＭＳ Ｐゴシック"/>
            <family val="3"/>
            <charset val="128"/>
          </rPr>
          <t>生年は西暦４桁で入力してください。
例　1999◯
　　　　99✕</t>
        </r>
      </text>
    </comment>
    <comment ref="L35" authorId="1" shapeId="0" xr:uid="{092B8638-F239-462E-B0CD-7C4140A3BB69}">
      <text>
        <r>
          <rPr>
            <b/>
            <sz val="16"/>
            <color indexed="81"/>
            <rFont val="MS P ゴシック"/>
            <family val="3"/>
            <charset val="128"/>
          </rPr>
          <t>中学生のみの利用です。</t>
        </r>
        <r>
          <rPr>
            <b/>
            <sz val="9"/>
            <color indexed="81"/>
            <rFont val="MS P ゴシック"/>
            <family val="3"/>
            <charset val="128"/>
          </rPr>
          <t xml:space="preserve">
</t>
        </r>
      </text>
    </comment>
    <comment ref="F36" authorId="0" shapeId="0" xr:uid="{00000000-0006-0000-0200-00001C000000}">
      <text>
        <r>
          <rPr>
            <b/>
            <sz val="14"/>
            <color indexed="81"/>
            <rFont val="ＭＳ Ｐゴシック"/>
            <family val="3"/>
            <charset val="128"/>
          </rPr>
          <t>生年は西暦４桁で入力してください。
例　1999◯
　　　　99✕</t>
        </r>
      </text>
    </comment>
    <comment ref="L36" authorId="1" shapeId="0" xr:uid="{ACED29EF-E68B-4167-B9CF-A2E2D20A44C4}">
      <text>
        <r>
          <rPr>
            <b/>
            <sz val="16"/>
            <color indexed="81"/>
            <rFont val="MS P ゴシック"/>
            <family val="3"/>
            <charset val="128"/>
          </rPr>
          <t>中学生のみの利用です。</t>
        </r>
        <r>
          <rPr>
            <b/>
            <sz val="9"/>
            <color indexed="81"/>
            <rFont val="MS P ゴシック"/>
            <family val="3"/>
            <charset val="128"/>
          </rPr>
          <t xml:space="preserve">
</t>
        </r>
      </text>
    </comment>
    <comment ref="F37" authorId="0" shapeId="0" xr:uid="{00000000-0006-0000-0200-00001D000000}">
      <text>
        <r>
          <rPr>
            <b/>
            <sz val="14"/>
            <color indexed="81"/>
            <rFont val="ＭＳ Ｐゴシック"/>
            <family val="3"/>
            <charset val="128"/>
          </rPr>
          <t>生年は西暦４桁で入力してください。
例　1999◯
　　　　99✕</t>
        </r>
      </text>
    </comment>
    <comment ref="L37" authorId="1" shapeId="0" xr:uid="{99E9A3CD-20A5-4AC5-8E2E-8CCC72D73C93}">
      <text>
        <r>
          <rPr>
            <b/>
            <sz val="16"/>
            <color indexed="81"/>
            <rFont val="MS P ゴシック"/>
            <family val="3"/>
            <charset val="128"/>
          </rPr>
          <t>中学生のみの利用です。</t>
        </r>
        <r>
          <rPr>
            <b/>
            <sz val="9"/>
            <color indexed="81"/>
            <rFont val="MS P ゴシック"/>
            <family val="3"/>
            <charset val="128"/>
          </rPr>
          <t xml:space="preserve">
</t>
        </r>
      </text>
    </comment>
    <comment ref="F38" authorId="0" shapeId="0" xr:uid="{00000000-0006-0000-0200-00001E000000}">
      <text>
        <r>
          <rPr>
            <b/>
            <sz val="14"/>
            <color indexed="81"/>
            <rFont val="ＭＳ Ｐゴシック"/>
            <family val="3"/>
            <charset val="128"/>
          </rPr>
          <t>生年は西暦４桁で入力してください。
例　1999◯
　　　　99✕</t>
        </r>
      </text>
    </comment>
    <comment ref="L38" authorId="1" shapeId="0" xr:uid="{A7961C7B-8B73-4349-B452-BA275260BE7A}">
      <text>
        <r>
          <rPr>
            <b/>
            <sz val="16"/>
            <color indexed="81"/>
            <rFont val="MS P ゴシック"/>
            <family val="3"/>
            <charset val="128"/>
          </rPr>
          <t>中学生のみの利用です。</t>
        </r>
        <r>
          <rPr>
            <b/>
            <sz val="9"/>
            <color indexed="81"/>
            <rFont val="MS P ゴシック"/>
            <family val="3"/>
            <charset val="128"/>
          </rPr>
          <t xml:space="preserve">
</t>
        </r>
      </text>
    </comment>
    <comment ref="F39" authorId="0" shapeId="0" xr:uid="{00000000-0006-0000-0200-00001F000000}">
      <text>
        <r>
          <rPr>
            <b/>
            <sz val="14"/>
            <color indexed="81"/>
            <rFont val="ＭＳ Ｐゴシック"/>
            <family val="3"/>
            <charset val="128"/>
          </rPr>
          <t>生年は西暦４桁で入力してください。
例　1999◯
　　　　99✕</t>
        </r>
      </text>
    </comment>
    <comment ref="L39" authorId="1" shapeId="0" xr:uid="{5ABB6D80-B1D8-4F63-88A3-39DE95799B84}">
      <text>
        <r>
          <rPr>
            <b/>
            <sz val="16"/>
            <color indexed="81"/>
            <rFont val="MS P ゴシック"/>
            <family val="3"/>
            <charset val="128"/>
          </rPr>
          <t>中学生のみの利用です。</t>
        </r>
        <r>
          <rPr>
            <b/>
            <sz val="9"/>
            <color indexed="81"/>
            <rFont val="MS P ゴシック"/>
            <family val="3"/>
            <charset val="128"/>
          </rPr>
          <t xml:space="preserve">
</t>
        </r>
      </text>
    </comment>
    <comment ref="F40" authorId="0" shapeId="0" xr:uid="{00000000-0006-0000-0200-000020000000}">
      <text>
        <r>
          <rPr>
            <b/>
            <sz val="14"/>
            <color indexed="81"/>
            <rFont val="ＭＳ Ｐゴシック"/>
            <family val="3"/>
            <charset val="128"/>
          </rPr>
          <t>生年は西暦４桁で入力してください。
例　1999◯
　　　　99✕</t>
        </r>
      </text>
    </comment>
    <comment ref="L40" authorId="1" shapeId="0" xr:uid="{32A69B56-FF2B-44B1-B9FD-D5508FEC4FC4}">
      <text>
        <r>
          <rPr>
            <b/>
            <sz val="16"/>
            <color indexed="81"/>
            <rFont val="MS P ゴシック"/>
            <family val="3"/>
            <charset val="128"/>
          </rPr>
          <t>中学生のみの利用です。</t>
        </r>
        <r>
          <rPr>
            <b/>
            <sz val="9"/>
            <color indexed="81"/>
            <rFont val="MS P ゴシック"/>
            <family val="3"/>
            <charset val="128"/>
          </rPr>
          <t xml:space="preserve">
</t>
        </r>
      </text>
    </comment>
    <comment ref="F41" authorId="0" shapeId="0" xr:uid="{00000000-0006-0000-0200-000021000000}">
      <text>
        <r>
          <rPr>
            <b/>
            <sz val="14"/>
            <color indexed="81"/>
            <rFont val="ＭＳ Ｐゴシック"/>
            <family val="3"/>
            <charset val="128"/>
          </rPr>
          <t>生年は西暦４桁で入力してください。
例　1999◯
　　　　99✕</t>
        </r>
      </text>
    </comment>
    <comment ref="L41" authorId="1" shapeId="0" xr:uid="{F9674301-26F6-4511-B1EA-9A5E599ACF63}">
      <text>
        <r>
          <rPr>
            <b/>
            <sz val="16"/>
            <color indexed="81"/>
            <rFont val="MS P ゴシック"/>
            <family val="3"/>
            <charset val="128"/>
          </rPr>
          <t>中学生のみの利用です。</t>
        </r>
        <r>
          <rPr>
            <b/>
            <sz val="9"/>
            <color indexed="81"/>
            <rFont val="MS P ゴシック"/>
            <family val="3"/>
            <charset val="128"/>
          </rPr>
          <t xml:space="preserve">
</t>
        </r>
      </text>
    </comment>
    <comment ref="F42" authorId="0" shapeId="0" xr:uid="{00000000-0006-0000-0200-000022000000}">
      <text>
        <r>
          <rPr>
            <b/>
            <sz val="14"/>
            <color indexed="81"/>
            <rFont val="ＭＳ Ｐゴシック"/>
            <family val="3"/>
            <charset val="128"/>
          </rPr>
          <t>生年は西暦４桁で入力してください。
例　1999◯
　　　　99✕</t>
        </r>
      </text>
    </comment>
    <comment ref="L42" authorId="1" shapeId="0" xr:uid="{E2CEB10B-0636-4875-80BE-C22C9B9CB23E}">
      <text>
        <r>
          <rPr>
            <b/>
            <sz val="16"/>
            <color indexed="81"/>
            <rFont val="MS P ゴシック"/>
            <family val="3"/>
            <charset val="128"/>
          </rPr>
          <t>中学生のみの利用です。</t>
        </r>
        <r>
          <rPr>
            <b/>
            <sz val="9"/>
            <color indexed="81"/>
            <rFont val="MS P ゴシック"/>
            <family val="3"/>
            <charset val="128"/>
          </rPr>
          <t xml:space="preserve">
</t>
        </r>
      </text>
    </comment>
    <comment ref="F43" authorId="0" shapeId="0" xr:uid="{00000000-0006-0000-0200-000023000000}">
      <text>
        <r>
          <rPr>
            <b/>
            <sz val="14"/>
            <color indexed="81"/>
            <rFont val="ＭＳ Ｐゴシック"/>
            <family val="3"/>
            <charset val="128"/>
          </rPr>
          <t>生年は西暦４桁で入力してください。
例　1999◯
　　　　99✕</t>
        </r>
      </text>
    </comment>
    <comment ref="L43" authorId="1" shapeId="0" xr:uid="{1A5DCEE2-20AB-410F-A9AC-CED7AAD1879A}">
      <text>
        <r>
          <rPr>
            <b/>
            <sz val="16"/>
            <color indexed="81"/>
            <rFont val="MS P ゴシック"/>
            <family val="3"/>
            <charset val="128"/>
          </rPr>
          <t>中学生のみの利用です。</t>
        </r>
        <r>
          <rPr>
            <b/>
            <sz val="9"/>
            <color indexed="81"/>
            <rFont val="MS P ゴシック"/>
            <family val="3"/>
            <charset val="128"/>
          </rPr>
          <t xml:space="preserve">
</t>
        </r>
      </text>
    </comment>
    <comment ref="F44" authorId="0" shapeId="0" xr:uid="{00000000-0006-0000-0200-000024000000}">
      <text>
        <r>
          <rPr>
            <b/>
            <sz val="14"/>
            <color indexed="81"/>
            <rFont val="ＭＳ Ｐゴシック"/>
            <family val="3"/>
            <charset val="128"/>
          </rPr>
          <t>生年は西暦４桁で入力してください。
例　1999◯
　　　　99✕</t>
        </r>
      </text>
    </comment>
    <comment ref="L44" authorId="1" shapeId="0" xr:uid="{C3C2FD9A-344C-4559-8E37-CDC80798A9D8}">
      <text>
        <r>
          <rPr>
            <b/>
            <sz val="16"/>
            <color indexed="81"/>
            <rFont val="MS P ゴシック"/>
            <family val="3"/>
            <charset val="128"/>
          </rPr>
          <t>中学生のみの利用です。</t>
        </r>
        <r>
          <rPr>
            <b/>
            <sz val="9"/>
            <color indexed="81"/>
            <rFont val="MS P ゴシック"/>
            <family val="3"/>
            <charset val="128"/>
          </rPr>
          <t xml:space="preserve">
</t>
        </r>
      </text>
    </comment>
    <comment ref="F45" authorId="0" shapeId="0" xr:uid="{00000000-0006-0000-0200-000025000000}">
      <text>
        <r>
          <rPr>
            <b/>
            <sz val="14"/>
            <color indexed="81"/>
            <rFont val="ＭＳ Ｐゴシック"/>
            <family val="3"/>
            <charset val="128"/>
          </rPr>
          <t>生年は西暦４桁で入力してください。
例　1999◯
　　　　99✕</t>
        </r>
      </text>
    </comment>
    <comment ref="L45" authorId="1" shapeId="0" xr:uid="{755E8527-D6CE-4637-B437-8A6F94292377}">
      <text>
        <r>
          <rPr>
            <b/>
            <sz val="16"/>
            <color indexed="81"/>
            <rFont val="MS P ゴシック"/>
            <family val="3"/>
            <charset val="128"/>
          </rPr>
          <t>中学生のみの利用です。</t>
        </r>
        <r>
          <rPr>
            <b/>
            <sz val="9"/>
            <color indexed="81"/>
            <rFont val="MS P ゴシック"/>
            <family val="3"/>
            <charset val="128"/>
          </rPr>
          <t xml:space="preserve">
</t>
        </r>
      </text>
    </comment>
    <comment ref="F46" authorId="0" shapeId="0" xr:uid="{00000000-0006-0000-0200-000026000000}">
      <text>
        <r>
          <rPr>
            <b/>
            <sz val="14"/>
            <color indexed="81"/>
            <rFont val="ＭＳ Ｐゴシック"/>
            <family val="3"/>
            <charset val="128"/>
          </rPr>
          <t>生年は西暦４桁で入力してください。
例　1999◯
　　　　99✕</t>
        </r>
      </text>
    </comment>
    <comment ref="L46" authorId="1" shapeId="0" xr:uid="{D2703E37-2B99-45DF-B7E3-AB957F4B9EEC}">
      <text>
        <r>
          <rPr>
            <b/>
            <sz val="16"/>
            <color indexed="81"/>
            <rFont val="MS P ゴシック"/>
            <family val="3"/>
            <charset val="128"/>
          </rPr>
          <t>中学生のみの利用です。</t>
        </r>
        <r>
          <rPr>
            <b/>
            <sz val="9"/>
            <color indexed="81"/>
            <rFont val="MS P ゴシック"/>
            <family val="3"/>
            <charset val="128"/>
          </rPr>
          <t xml:space="preserve">
</t>
        </r>
      </text>
    </comment>
    <comment ref="F47" authorId="0" shapeId="0" xr:uid="{00000000-0006-0000-0200-000027000000}">
      <text>
        <r>
          <rPr>
            <b/>
            <sz val="14"/>
            <color indexed="81"/>
            <rFont val="ＭＳ Ｐゴシック"/>
            <family val="3"/>
            <charset val="128"/>
          </rPr>
          <t>生年は西暦４桁で入力してください。
例　1999◯
　　　　99✕</t>
        </r>
      </text>
    </comment>
    <comment ref="L47" authorId="1" shapeId="0" xr:uid="{9591A88D-DF73-411F-AE6C-B80BABA8CA6D}">
      <text>
        <r>
          <rPr>
            <b/>
            <sz val="16"/>
            <color indexed="81"/>
            <rFont val="MS P ゴシック"/>
            <family val="3"/>
            <charset val="128"/>
          </rPr>
          <t>中学生のみの利用です。</t>
        </r>
        <r>
          <rPr>
            <b/>
            <sz val="9"/>
            <color indexed="81"/>
            <rFont val="MS P ゴシック"/>
            <family val="3"/>
            <charset val="128"/>
          </rPr>
          <t xml:space="preserve">
</t>
        </r>
      </text>
    </comment>
    <comment ref="F48" authorId="0" shapeId="0" xr:uid="{00000000-0006-0000-0200-000028000000}">
      <text>
        <r>
          <rPr>
            <b/>
            <sz val="14"/>
            <color indexed="81"/>
            <rFont val="ＭＳ Ｐゴシック"/>
            <family val="3"/>
            <charset val="128"/>
          </rPr>
          <t>生年は西暦４桁で入力してください。
例　1999◯
　　　　99✕</t>
        </r>
      </text>
    </comment>
    <comment ref="L48" authorId="1" shapeId="0" xr:uid="{C47D2F61-E6A9-4AB0-A4E6-7923E93C9E6F}">
      <text>
        <r>
          <rPr>
            <b/>
            <sz val="16"/>
            <color indexed="81"/>
            <rFont val="MS P ゴシック"/>
            <family val="3"/>
            <charset val="128"/>
          </rPr>
          <t>中学生のみの利用です。</t>
        </r>
        <r>
          <rPr>
            <b/>
            <sz val="9"/>
            <color indexed="81"/>
            <rFont val="MS P ゴシック"/>
            <family val="3"/>
            <charset val="128"/>
          </rPr>
          <t xml:space="preserve">
</t>
        </r>
      </text>
    </comment>
    <comment ref="F49" authorId="0" shapeId="0" xr:uid="{00000000-0006-0000-0200-000029000000}">
      <text>
        <r>
          <rPr>
            <b/>
            <sz val="14"/>
            <color indexed="81"/>
            <rFont val="ＭＳ Ｐゴシック"/>
            <family val="3"/>
            <charset val="128"/>
          </rPr>
          <t>生年は西暦４桁で入力してください。
例　1999◯
　　　　99✕</t>
        </r>
      </text>
    </comment>
    <comment ref="L49" authorId="1" shapeId="0" xr:uid="{5FC16983-C416-437B-A0E1-917DD79D8BA9}">
      <text>
        <r>
          <rPr>
            <b/>
            <sz val="16"/>
            <color indexed="81"/>
            <rFont val="MS P ゴシック"/>
            <family val="3"/>
            <charset val="128"/>
          </rPr>
          <t>中学生のみの利用です。</t>
        </r>
        <r>
          <rPr>
            <b/>
            <sz val="9"/>
            <color indexed="81"/>
            <rFont val="MS P ゴシック"/>
            <family val="3"/>
            <charset val="128"/>
          </rPr>
          <t xml:space="preserve">
</t>
        </r>
      </text>
    </comment>
    <comment ref="F50" authorId="0" shapeId="0" xr:uid="{00000000-0006-0000-0200-00002A000000}">
      <text>
        <r>
          <rPr>
            <b/>
            <sz val="14"/>
            <color indexed="81"/>
            <rFont val="ＭＳ Ｐゴシック"/>
            <family val="3"/>
            <charset val="128"/>
          </rPr>
          <t>生年は西暦４桁で入力してください。
例　1999◯
　　　　99✕</t>
        </r>
      </text>
    </comment>
    <comment ref="L50" authorId="1" shapeId="0" xr:uid="{30B4CBE6-1527-452C-B2B9-BE3BEE2686A1}">
      <text>
        <r>
          <rPr>
            <b/>
            <sz val="16"/>
            <color indexed="81"/>
            <rFont val="MS P ゴシック"/>
            <family val="3"/>
            <charset val="128"/>
          </rPr>
          <t>中学生のみの利用です。</t>
        </r>
        <r>
          <rPr>
            <b/>
            <sz val="9"/>
            <color indexed="81"/>
            <rFont val="MS P ゴシック"/>
            <family val="3"/>
            <charset val="128"/>
          </rPr>
          <t xml:space="preserve">
</t>
        </r>
      </text>
    </comment>
    <comment ref="F51" authorId="0" shapeId="0" xr:uid="{00000000-0006-0000-0200-00002B000000}">
      <text>
        <r>
          <rPr>
            <b/>
            <sz val="14"/>
            <color indexed="81"/>
            <rFont val="ＭＳ Ｐゴシック"/>
            <family val="3"/>
            <charset val="128"/>
          </rPr>
          <t>生年は西暦４桁で入力してください。
例　1999◯
　　　　99✕</t>
        </r>
      </text>
    </comment>
    <comment ref="L51" authorId="1" shapeId="0" xr:uid="{817F4087-EDD3-419C-B43F-48C4259345BE}">
      <text>
        <r>
          <rPr>
            <b/>
            <sz val="16"/>
            <color indexed="81"/>
            <rFont val="MS P ゴシック"/>
            <family val="3"/>
            <charset val="128"/>
          </rPr>
          <t>中学生のみの利用です。</t>
        </r>
        <r>
          <rPr>
            <b/>
            <sz val="9"/>
            <color indexed="81"/>
            <rFont val="MS P ゴシック"/>
            <family val="3"/>
            <charset val="128"/>
          </rPr>
          <t xml:space="preserve">
</t>
        </r>
      </text>
    </comment>
    <comment ref="F52" authorId="0" shapeId="0" xr:uid="{00000000-0006-0000-0200-00002C000000}">
      <text>
        <r>
          <rPr>
            <b/>
            <sz val="14"/>
            <color indexed="81"/>
            <rFont val="ＭＳ Ｐゴシック"/>
            <family val="3"/>
            <charset val="128"/>
          </rPr>
          <t>生年は西暦４桁で入力してください。
例　1999◯
　　　　99✕</t>
        </r>
      </text>
    </comment>
    <comment ref="L52" authorId="1" shapeId="0" xr:uid="{4C3DE56E-0BF7-48C4-AF39-D8477CB0C543}">
      <text>
        <r>
          <rPr>
            <b/>
            <sz val="16"/>
            <color indexed="81"/>
            <rFont val="MS P ゴシック"/>
            <family val="3"/>
            <charset val="128"/>
          </rPr>
          <t>中学生のみの利用です。</t>
        </r>
        <r>
          <rPr>
            <b/>
            <sz val="9"/>
            <color indexed="81"/>
            <rFont val="MS P ゴシック"/>
            <family val="3"/>
            <charset val="128"/>
          </rPr>
          <t xml:space="preserve">
</t>
        </r>
      </text>
    </comment>
    <comment ref="F53" authorId="0" shapeId="0" xr:uid="{00000000-0006-0000-0200-00002D000000}">
      <text>
        <r>
          <rPr>
            <b/>
            <sz val="14"/>
            <color indexed="81"/>
            <rFont val="ＭＳ Ｐゴシック"/>
            <family val="3"/>
            <charset val="128"/>
          </rPr>
          <t>生年は西暦４桁で入力してください。
例　1999◯
　　　　99✕</t>
        </r>
      </text>
    </comment>
    <comment ref="L53" authorId="1" shapeId="0" xr:uid="{6159DFC8-DB0C-4380-B099-504757627475}">
      <text>
        <r>
          <rPr>
            <b/>
            <sz val="16"/>
            <color indexed="81"/>
            <rFont val="MS P ゴシック"/>
            <family val="3"/>
            <charset val="128"/>
          </rPr>
          <t>中学生のみの利用です。</t>
        </r>
        <r>
          <rPr>
            <b/>
            <sz val="9"/>
            <color indexed="81"/>
            <rFont val="MS P ゴシック"/>
            <family val="3"/>
            <charset val="128"/>
          </rPr>
          <t xml:space="preserve">
</t>
        </r>
      </text>
    </comment>
    <comment ref="F54" authorId="0" shapeId="0" xr:uid="{00000000-0006-0000-0200-00002E000000}">
      <text>
        <r>
          <rPr>
            <b/>
            <sz val="14"/>
            <color indexed="81"/>
            <rFont val="ＭＳ Ｐゴシック"/>
            <family val="3"/>
            <charset val="128"/>
          </rPr>
          <t>生年は西暦４桁で入力してください。
例　1999◯
　　　　99✕</t>
        </r>
      </text>
    </comment>
    <comment ref="L54" authorId="1" shapeId="0" xr:uid="{5B45A26A-F4F6-40A9-9A7B-AE16C266E874}">
      <text>
        <r>
          <rPr>
            <b/>
            <sz val="16"/>
            <color indexed="81"/>
            <rFont val="MS P ゴシック"/>
            <family val="3"/>
            <charset val="128"/>
          </rPr>
          <t>中学生のみの利用です。</t>
        </r>
        <r>
          <rPr>
            <b/>
            <sz val="9"/>
            <color indexed="81"/>
            <rFont val="MS P ゴシック"/>
            <family val="3"/>
            <charset val="128"/>
          </rPr>
          <t xml:space="preserve">
</t>
        </r>
      </text>
    </comment>
    <comment ref="F55" authorId="0" shapeId="0" xr:uid="{00000000-0006-0000-0200-00002F000000}">
      <text>
        <r>
          <rPr>
            <b/>
            <sz val="14"/>
            <color indexed="81"/>
            <rFont val="ＭＳ Ｐゴシック"/>
            <family val="3"/>
            <charset val="128"/>
          </rPr>
          <t>生年は西暦４桁で入力してください。
例　1999◯
　　　　99✕</t>
        </r>
      </text>
    </comment>
    <comment ref="L55" authorId="1" shapeId="0" xr:uid="{75A19043-CB8A-475E-8151-A3D1156C3A9F}">
      <text>
        <r>
          <rPr>
            <b/>
            <sz val="16"/>
            <color indexed="81"/>
            <rFont val="MS P ゴシック"/>
            <family val="3"/>
            <charset val="128"/>
          </rPr>
          <t>中学生のみの利用です。</t>
        </r>
        <r>
          <rPr>
            <b/>
            <sz val="9"/>
            <color indexed="81"/>
            <rFont val="MS P ゴシック"/>
            <family val="3"/>
            <charset val="128"/>
          </rPr>
          <t xml:space="preserve">
</t>
        </r>
      </text>
    </comment>
    <comment ref="F56" authorId="0" shapeId="0" xr:uid="{00000000-0006-0000-0200-000030000000}">
      <text>
        <r>
          <rPr>
            <b/>
            <sz val="14"/>
            <color indexed="81"/>
            <rFont val="ＭＳ Ｐゴシック"/>
            <family val="3"/>
            <charset val="128"/>
          </rPr>
          <t>生年は西暦４桁で入力してください。
例　1999◯
　　　　99✕</t>
        </r>
      </text>
    </comment>
    <comment ref="L56" authorId="1" shapeId="0" xr:uid="{86AD0539-C937-4168-9A6C-7656AE61CC47}">
      <text>
        <r>
          <rPr>
            <b/>
            <sz val="16"/>
            <color indexed="81"/>
            <rFont val="MS P ゴシック"/>
            <family val="3"/>
            <charset val="128"/>
          </rPr>
          <t>中学生のみの利用です。</t>
        </r>
        <r>
          <rPr>
            <b/>
            <sz val="9"/>
            <color indexed="81"/>
            <rFont val="MS P ゴシック"/>
            <family val="3"/>
            <charset val="128"/>
          </rPr>
          <t xml:space="preserve">
</t>
        </r>
      </text>
    </comment>
    <comment ref="F57" authorId="0" shapeId="0" xr:uid="{00000000-0006-0000-0200-000031000000}">
      <text>
        <r>
          <rPr>
            <b/>
            <sz val="14"/>
            <color indexed="81"/>
            <rFont val="ＭＳ Ｐゴシック"/>
            <family val="3"/>
            <charset val="128"/>
          </rPr>
          <t>生年は西暦４桁で入力してください。
例　1999◯
　　　　99✕</t>
        </r>
      </text>
    </comment>
    <comment ref="L57" authorId="1" shapeId="0" xr:uid="{9C36BFF9-A57C-4F58-BD9F-592327B73D52}">
      <text>
        <r>
          <rPr>
            <b/>
            <sz val="16"/>
            <color indexed="81"/>
            <rFont val="MS P ゴシック"/>
            <family val="3"/>
            <charset val="128"/>
          </rPr>
          <t>中学生のみの利用です。</t>
        </r>
        <r>
          <rPr>
            <b/>
            <sz val="9"/>
            <color indexed="81"/>
            <rFont val="MS P ゴシック"/>
            <family val="3"/>
            <charset val="128"/>
          </rPr>
          <t xml:space="preserve">
</t>
        </r>
      </text>
    </comment>
    <comment ref="F58" authorId="0" shapeId="0" xr:uid="{00000000-0006-0000-0200-000032000000}">
      <text>
        <r>
          <rPr>
            <b/>
            <sz val="14"/>
            <color indexed="81"/>
            <rFont val="ＭＳ Ｐゴシック"/>
            <family val="3"/>
            <charset val="128"/>
          </rPr>
          <t>生年は西暦４桁で入力してください。
例　1999◯
　　　　99✕</t>
        </r>
      </text>
    </comment>
    <comment ref="L58" authorId="1" shapeId="0" xr:uid="{8159EB45-1EB6-4BDA-A130-A1AA80F7317A}">
      <text>
        <r>
          <rPr>
            <b/>
            <sz val="16"/>
            <color indexed="81"/>
            <rFont val="MS P ゴシック"/>
            <family val="3"/>
            <charset val="128"/>
          </rPr>
          <t>中学生のみの利用です。</t>
        </r>
        <r>
          <rPr>
            <b/>
            <sz val="9"/>
            <color indexed="81"/>
            <rFont val="MS P ゴシック"/>
            <family val="3"/>
            <charset val="128"/>
          </rPr>
          <t xml:space="preserve">
</t>
        </r>
      </text>
    </comment>
    <comment ref="F59" authorId="0" shapeId="0" xr:uid="{00000000-0006-0000-0200-000033000000}">
      <text>
        <r>
          <rPr>
            <b/>
            <sz val="14"/>
            <color indexed="81"/>
            <rFont val="ＭＳ Ｐゴシック"/>
            <family val="3"/>
            <charset val="128"/>
          </rPr>
          <t>生年は西暦４桁で入力してください。
例　1999◯
　　　　99✕</t>
        </r>
      </text>
    </comment>
    <comment ref="L59" authorId="1" shapeId="0" xr:uid="{874CCF3F-3514-496F-A3C4-39015336C080}">
      <text>
        <r>
          <rPr>
            <b/>
            <sz val="16"/>
            <color indexed="81"/>
            <rFont val="MS P ゴシック"/>
            <family val="3"/>
            <charset val="128"/>
          </rPr>
          <t>中学生のみの利用です。</t>
        </r>
        <r>
          <rPr>
            <b/>
            <sz val="9"/>
            <color indexed="81"/>
            <rFont val="MS P ゴシック"/>
            <family val="3"/>
            <charset val="128"/>
          </rPr>
          <t xml:space="preserve">
</t>
        </r>
      </text>
    </comment>
    <comment ref="F60" authorId="0" shapeId="0" xr:uid="{00000000-0006-0000-0200-000034000000}">
      <text>
        <r>
          <rPr>
            <b/>
            <sz val="14"/>
            <color indexed="81"/>
            <rFont val="ＭＳ Ｐゴシック"/>
            <family val="3"/>
            <charset val="128"/>
          </rPr>
          <t>生年は西暦４桁で入力してください。
例　1999◯
　　　　99✕</t>
        </r>
      </text>
    </comment>
    <comment ref="L60" authorId="1" shapeId="0" xr:uid="{12713CCA-8778-4220-BDCC-815821C9DED9}">
      <text>
        <r>
          <rPr>
            <b/>
            <sz val="16"/>
            <color indexed="81"/>
            <rFont val="MS P ゴシック"/>
            <family val="3"/>
            <charset val="128"/>
          </rPr>
          <t>中学生のみの利用です。</t>
        </r>
        <r>
          <rPr>
            <b/>
            <sz val="9"/>
            <color indexed="81"/>
            <rFont val="MS P ゴシック"/>
            <family val="3"/>
            <charset val="128"/>
          </rPr>
          <t xml:space="preserve">
</t>
        </r>
      </text>
    </comment>
    <comment ref="F61" authorId="0" shapeId="0" xr:uid="{00000000-0006-0000-0200-000035000000}">
      <text>
        <r>
          <rPr>
            <b/>
            <sz val="14"/>
            <color indexed="81"/>
            <rFont val="ＭＳ Ｐゴシック"/>
            <family val="3"/>
            <charset val="128"/>
          </rPr>
          <t>生年は西暦４桁で入力してください。
例　1999◯
　　　　99✕</t>
        </r>
      </text>
    </comment>
    <comment ref="L61" authorId="1" shapeId="0" xr:uid="{928DC527-552A-4F28-9A82-C0436E16D2F3}">
      <text>
        <r>
          <rPr>
            <b/>
            <sz val="16"/>
            <color indexed="81"/>
            <rFont val="MS P ゴシック"/>
            <family val="3"/>
            <charset val="128"/>
          </rPr>
          <t>中学生のみの利用です。</t>
        </r>
        <r>
          <rPr>
            <b/>
            <sz val="9"/>
            <color indexed="81"/>
            <rFont val="MS P ゴシック"/>
            <family val="3"/>
            <charset val="128"/>
          </rPr>
          <t xml:space="preserve">
</t>
        </r>
      </text>
    </comment>
    <comment ref="F62" authorId="0" shapeId="0" xr:uid="{00000000-0006-0000-0200-000036000000}">
      <text>
        <r>
          <rPr>
            <b/>
            <sz val="14"/>
            <color indexed="81"/>
            <rFont val="ＭＳ Ｐゴシック"/>
            <family val="3"/>
            <charset val="128"/>
          </rPr>
          <t>生年は西暦４桁で入力してください。
例　1999◯
　　　　99✕</t>
        </r>
      </text>
    </comment>
    <comment ref="L62" authorId="1" shapeId="0" xr:uid="{021BDCCF-BF11-4A69-B389-9BA8AD06BECC}">
      <text>
        <r>
          <rPr>
            <b/>
            <sz val="16"/>
            <color indexed="81"/>
            <rFont val="MS P ゴシック"/>
            <family val="3"/>
            <charset val="128"/>
          </rPr>
          <t>中学生のみの利用です。</t>
        </r>
        <r>
          <rPr>
            <b/>
            <sz val="9"/>
            <color indexed="81"/>
            <rFont val="MS P ゴシック"/>
            <family val="3"/>
            <charset val="128"/>
          </rPr>
          <t xml:space="preserve">
</t>
        </r>
      </text>
    </comment>
    <comment ref="F63" authorId="0" shapeId="0" xr:uid="{00000000-0006-0000-0200-000037000000}">
      <text>
        <r>
          <rPr>
            <b/>
            <sz val="14"/>
            <color indexed="81"/>
            <rFont val="ＭＳ Ｐゴシック"/>
            <family val="3"/>
            <charset val="128"/>
          </rPr>
          <t>生年は西暦４桁で入力してください。
例　1999◯
　　　　99✕</t>
        </r>
      </text>
    </comment>
    <comment ref="L63" authorId="1" shapeId="0" xr:uid="{DD4C6720-0171-425F-A3C8-0222E7031928}">
      <text>
        <r>
          <rPr>
            <b/>
            <sz val="16"/>
            <color indexed="81"/>
            <rFont val="MS P ゴシック"/>
            <family val="3"/>
            <charset val="128"/>
          </rPr>
          <t>中学生のみの利用です。</t>
        </r>
        <r>
          <rPr>
            <b/>
            <sz val="9"/>
            <color indexed="81"/>
            <rFont val="MS P ゴシック"/>
            <family val="3"/>
            <charset val="128"/>
          </rPr>
          <t xml:space="preserve">
</t>
        </r>
      </text>
    </comment>
    <comment ref="F64" authorId="0" shapeId="0" xr:uid="{00000000-0006-0000-0200-000038000000}">
      <text>
        <r>
          <rPr>
            <b/>
            <sz val="14"/>
            <color indexed="81"/>
            <rFont val="ＭＳ Ｐゴシック"/>
            <family val="3"/>
            <charset val="128"/>
          </rPr>
          <t>生年は西暦４桁で入力してください。
例　1999◯
　　　　99✕</t>
        </r>
      </text>
    </comment>
    <comment ref="L64" authorId="1" shapeId="0" xr:uid="{357CE203-208C-476B-B9B2-9B277465D012}">
      <text>
        <r>
          <rPr>
            <b/>
            <sz val="16"/>
            <color indexed="81"/>
            <rFont val="MS P ゴシック"/>
            <family val="3"/>
            <charset val="128"/>
          </rPr>
          <t>中学生のみの利用です。</t>
        </r>
        <r>
          <rPr>
            <b/>
            <sz val="9"/>
            <color indexed="81"/>
            <rFont val="MS P ゴシック"/>
            <family val="3"/>
            <charset val="128"/>
          </rPr>
          <t xml:space="preserve">
</t>
        </r>
      </text>
    </comment>
    <comment ref="F65" authorId="0" shapeId="0" xr:uid="{00000000-0006-0000-0200-000039000000}">
      <text>
        <r>
          <rPr>
            <b/>
            <sz val="14"/>
            <color indexed="81"/>
            <rFont val="ＭＳ Ｐゴシック"/>
            <family val="3"/>
            <charset val="128"/>
          </rPr>
          <t>生年は西暦４桁で入力してください。
例　1999◯
　　　　99✕</t>
        </r>
      </text>
    </comment>
    <comment ref="L65" authorId="1" shapeId="0" xr:uid="{DE17940C-B7DB-471D-9AD5-98D9B40389FC}">
      <text>
        <r>
          <rPr>
            <b/>
            <sz val="16"/>
            <color indexed="81"/>
            <rFont val="MS P ゴシック"/>
            <family val="3"/>
            <charset val="128"/>
          </rPr>
          <t>中学生のみの利用です。</t>
        </r>
        <r>
          <rPr>
            <b/>
            <sz val="9"/>
            <color indexed="81"/>
            <rFont val="MS P ゴシック"/>
            <family val="3"/>
            <charset val="128"/>
          </rPr>
          <t xml:space="preserve">
</t>
        </r>
      </text>
    </comment>
    <comment ref="F66" authorId="0" shapeId="0" xr:uid="{00000000-0006-0000-0200-00003A000000}">
      <text>
        <r>
          <rPr>
            <b/>
            <sz val="14"/>
            <color indexed="81"/>
            <rFont val="ＭＳ Ｐゴシック"/>
            <family val="3"/>
            <charset val="128"/>
          </rPr>
          <t>生年は西暦４桁で入力してください。
例　1999◯
　　　　99✕</t>
        </r>
      </text>
    </comment>
    <comment ref="L66" authorId="1" shapeId="0" xr:uid="{B36C86A0-DCAC-4F3D-B844-858E634605EA}">
      <text>
        <r>
          <rPr>
            <b/>
            <sz val="16"/>
            <color indexed="81"/>
            <rFont val="MS P ゴシック"/>
            <family val="3"/>
            <charset val="128"/>
          </rPr>
          <t>中学生のみの利用です。</t>
        </r>
        <r>
          <rPr>
            <b/>
            <sz val="9"/>
            <color indexed="81"/>
            <rFont val="MS P ゴシック"/>
            <family val="3"/>
            <charset val="128"/>
          </rPr>
          <t xml:space="preserve">
</t>
        </r>
      </text>
    </comment>
    <comment ref="F67" authorId="0" shapeId="0" xr:uid="{00000000-0006-0000-0200-00003B000000}">
      <text>
        <r>
          <rPr>
            <b/>
            <sz val="14"/>
            <color indexed="81"/>
            <rFont val="ＭＳ Ｐゴシック"/>
            <family val="3"/>
            <charset val="128"/>
          </rPr>
          <t>生年は西暦４桁で入力してください。
例　1999◯
　　　　99✕</t>
        </r>
      </text>
    </comment>
    <comment ref="L67" authorId="1" shapeId="0" xr:uid="{6088465A-A945-42D3-BFA0-A00BCBD46C5C}">
      <text>
        <r>
          <rPr>
            <b/>
            <sz val="16"/>
            <color indexed="81"/>
            <rFont val="MS P ゴシック"/>
            <family val="3"/>
            <charset val="128"/>
          </rPr>
          <t>中学生のみの利用です。</t>
        </r>
        <r>
          <rPr>
            <b/>
            <sz val="9"/>
            <color indexed="81"/>
            <rFont val="MS P ゴシック"/>
            <family val="3"/>
            <charset val="128"/>
          </rPr>
          <t xml:space="preserve">
</t>
        </r>
      </text>
    </comment>
    <comment ref="F68" authorId="0" shapeId="0" xr:uid="{00000000-0006-0000-0200-00003C000000}">
      <text>
        <r>
          <rPr>
            <b/>
            <sz val="14"/>
            <color indexed="81"/>
            <rFont val="ＭＳ Ｐゴシック"/>
            <family val="3"/>
            <charset val="128"/>
          </rPr>
          <t>生年は西暦４桁で入力してください。
例　1999◯
　　　　99✕</t>
        </r>
      </text>
    </comment>
    <comment ref="L68" authorId="1" shapeId="0" xr:uid="{4C41B149-03F9-4CE0-A3F3-4EFA8FB43C67}">
      <text>
        <r>
          <rPr>
            <b/>
            <sz val="16"/>
            <color indexed="81"/>
            <rFont val="MS P ゴシック"/>
            <family val="3"/>
            <charset val="128"/>
          </rPr>
          <t>中学生のみの利用です。</t>
        </r>
        <r>
          <rPr>
            <b/>
            <sz val="9"/>
            <color indexed="81"/>
            <rFont val="MS P ゴシック"/>
            <family val="3"/>
            <charset val="128"/>
          </rPr>
          <t xml:space="preserve">
</t>
        </r>
      </text>
    </comment>
    <comment ref="F69" authorId="0" shapeId="0" xr:uid="{00000000-0006-0000-0200-00003D000000}">
      <text>
        <r>
          <rPr>
            <b/>
            <sz val="14"/>
            <color indexed="81"/>
            <rFont val="ＭＳ Ｐゴシック"/>
            <family val="3"/>
            <charset val="128"/>
          </rPr>
          <t>生年は西暦４桁で入力してください。
例　1999◯
　　　　99✕</t>
        </r>
      </text>
    </comment>
    <comment ref="L69" authorId="1" shapeId="0" xr:uid="{139D2C8C-D264-46E0-A219-4B9CF05C76CD}">
      <text>
        <r>
          <rPr>
            <b/>
            <sz val="16"/>
            <color indexed="81"/>
            <rFont val="MS P ゴシック"/>
            <family val="3"/>
            <charset val="128"/>
          </rPr>
          <t>中学生のみの利用です。</t>
        </r>
        <r>
          <rPr>
            <b/>
            <sz val="9"/>
            <color indexed="81"/>
            <rFont val="MS P ゴシック"/>
            <family val="3"/>
            <charset val="128"/>
          </rPr>
          <t xml:space="preserve">
</t>
        </r>
      </text>
    </comment>
    <comment ref="F70" authorId="0" shapeId="0" xr:uid="{00000000-0006-0000-0200-00003E000000}">
      <text>
        <r>
          <rPr>
            <b/>
            <sz val="14"/>
            <color indexed="81"/>
            <rFont val="ＭＳ Ｐゴシック"/>
            <family val="3"/>
            <charset val="128"/>
          </rPr>
          <t>生年は西暦４桁で入力してください。
例　1999◯
　　　　99✕</t>
        </r>
      </text>
    </comment>
    <comment ref="L70" authorId="1" shapeId="0" xr:uid="{BFD9DFED-A62D-4383-AA2F-99CB11348E2C}">
      <text>
        <r>
          <rPr>
            <b/>
            <sz val="16"/>
            <color indexed="81"/>
            <rFont val="MS P ゴシック"/>
            <family val="3"/>
            <charset val="128"/>
          </rPr>
          <t>中学生のみの利用です。</t>
        </r>
        <r>
          <rPr>
            <b/>
            <sz val="9"/>
            <color indexed="81"/>
            <rFont val="MS P ゴシック"/>
            <family val="3"/>
            <charset val="128"/>
          </rPr>
          <t xml:space="preserve">
</t>
        </r>
      </text>
    </comment>
    <comment ref="F71" authorId="0" shapeId="0" xr:uid="{00000000-0006-0000-0200-00003F000000}">
      <text>
        <r>
          <rPr>
            <b/>
            <sz val="14"/>
            <color indexed="81"/>
            <rFont val="ＭＳ Ｐゴシック"/>
            <family val="3"/>
            <charset val="128"/>
          </rPr>
          <t>生年は西暦４桁で入力してください。
例　1999◯
　　　　99✕</t>
        </r>
      </text>
    </comment>
    <comment ref="L71" authorId="1" shapeId="0" xr:uid="{6C78B58C-4988-415D-BAC9-905DF4011227}">
      <text>
        <r>
          <rPr>
            <b/>
            <sz val="16"/>
            <color indexed="81"/>
            <rFont val="MS P ゴシック"/>
            <family val="3"/>
            <charset val="128"/>
          </rPr>
          <t>中学生のみの利用です。</t>
        </r>
        <r>
          <rPr>
            <b/>
            <sz val="9"/>
            <color indexed="81"/>
            <rFont val="MS P ゴシック"/>
            <family val="3"/>
            <charset val="128"/>
          </rPr>
          <t xml:space="preserve">
</t>
        </r>
      </text>
    </comment>
    <comment ref="F72" authorId="0" shapeId="0" xr:uid="{00000000-0006-0000-0200-000040000000}">
      <text>
        <r>
          <rPr>
            <b/>
            <sz val="14"/>
            <color indexed="81"/>
            <rFont val="ＭＳ Ｐゴシック"/>
            <family val="3"/>
            <charset val="128"/>
          </rPr>
          <t>生年は西暦４桁で入力してください。
例　1999◯
　　　　99✕</t>
        </r>
      </text>
    </comment>
    <comment ref="L72" authorId="1" shapeId="0" xr:uid="{0928B7CA-4992-4384-8427-88EBE293C7AC}">
      <text>
        <r>
          <rPr>
            <b/>
            <sz val="16"/>
            <color indexed="81"/>
            <rFont val="MS P ゴシック"/>
            <family val="3"/>
            <charset val="128"/>
          </rPr>
          <t>中学生のみの利用です。</t>
        </r>
        <r>
          <rPr>
            <b/>
            <sz val="9"/>
            <color indexed="81"/>
            <rFont val="MS P ゴシック"/>
            <family val="3"/>
            <charset val="128"/>
          </rPr>
          <t xml:space="preserve">
</t>
        </r>
      </text>
    </comment>
    <comment ref="F73" authorId="0" shapeId="0" xr:uid="{00000000-0006-0000-0200-000041000000}">
      <text>
        <r>
          <rPr>
            <b/>
            <sz val="14"/>
            <color indexed="81"/>
            <rFont val="ＭＳ Ｐゴシック"/>
            <family val="3"/>
            <charset val="128"/>
          </rPr>
          <t>生年は西暦４桁で入力してください。
例　1999◯
　　　　99✕</t>
        </r>
      </text>
    </comment>
    <comment ref="L73" authorId="1" shapeId="0" xr:uid="{64F9A64B-3984-43C6-8904-F0B5A998E2B1}">
      <text>
        <r>
          <rPr>
            <b/>
            <sz val="16"/>
            <color indexed="81"/>
            <rFont val="MS P ゴシック"/>
            <family val="3"/>
            <charset val="128"/>
          </rPr>
          <t>中学生のみの利用です。</t>
        </r>
        <r>
          <rPr>
            <b/>
            <sz val="9"/>
            <color indexed="81"/>
            <rFont val="MS P ゴシック"/>
            <family val="3"/>
            <charset val="128"/>
          </rPr>
          <t xml:space="preserve">
</t>
        </r>
      </text>
    </comment>
    <comment ref="F74" authorId="0" shapeId="0" xr:uid="{00000000-0006-0000-0200-000042000000}">
      <text>
        <r>
          <rPr>
            <b/>
            <sz val="14"/>
            <color indexed="81"/>
            <rFont val="ＭＳ Ｐゴシック"/>
            <family val="3"/>
            <charset val="128"/>
          </rPr>
          <t>生年は西暦４桁で入力してください。
例　1999◯
　　　　99✕</t>
        </r>
      </text>
    </comment>
    <comment ref="L74" authorId="1" shapeId="0" xr:uid="{51236846-1DDB-4A1B-944F-B8E183D2A0B8}">
      <text>
        <r>
          <rPr>
            <b/>
            <sz val="16"/>
            <color indexed="81"/>
            <rFont val="MS P ゴシック"/>
            <family val="3"/>
            <charset val="128"/>
          </rPr>
          <t>中学生のみの利用です。</t>
        </r>
        <r>
          <rPr>
            <b/>
            <sz val="9"/>
            <color indexed="81"/>
            <rFont val="MS P ゴシック"/>
            <family val="3"/>
            <charset val="128"/>
          </rPr>
          <t xml:space="preserve">
</t>
        </r>
      </text>
    </comment>
    <comment ref="F75" authorId="0" shapeId="0" xr:uid="{00000000-0006-0000-0200-000043000000}">
      <text>
        <r>
          <rPr>
            <b/>
            <sz val="14"/>
            <color indexed="81"/>
            <rFont val="ＭＳ Ｐゴシック"/>
            <family val="3"/>
            <charset val="128"/>
          </rPr>
          <t>生年は西暦４桁で入力してください。
例　1999◯
　　　　99✕</t>
        </r>
      </text>
    </comment>
    <comment ref="L75" authorId="1" shapeId="0" xr:uid="{A0AE1716-4C51-4374-A821-EA9CAD5F1805}">
      <text>
        <r>
          <rPr>
            <b/>
            <sz val="16"/>
            <color indexed="81"/>
            <rFont val="MS P ゴシック"/>
            <family val="3"/>
            <charset val="128"/>
          </rPr>
          <t>中学生のみの利用です。</t>
        </r>
        <r>
          <rPr>
            <b/>
            <sz val="9"/>
            <color indexed="81"/>
            <rFont val="MS P ゴシック"/>
            <family val="3"/>
            <charset val="128"/>
          </rPr>
          <t xml:space="preserve">
</t>
        </r>
      </text>
    </comment>
    <comment ref="F76" authorId="0" shapeId="0" xr:uid="{00000000-0006-0000-0200-000044000000}">
      <text>
        <r>
          <rPr>
            <b/>
            <sz val="14"/>
            <color indexed="81"/>
            <rFont val="ＭＳ Ｐゴシック"/>
            <family val="3"/>
            <charset val="128"/>
          </rPr>
          <t>生年は西暦４桁で入力してください。
例　1999◯
　　　　99✕</t>
        </r>
      </text>
    </comment>
    <comment ref="L76" authorId="1" shapeId="0" xr:uid="{A763AC00-771E-4997-BC89-1F594B5657B9}">
      <text>
        <r>
          <rPr>
            <b/>
            <sz val="16"/>
            <color indexed="81"/>
            <rFont val="MS P ゴシック"/>
            <family val="3"/>
            <charset val="128"/>
          </rPr>
          <t>中学生のみの利用です。</t>
        </r>
        <r>
          <rPr>
            <b/>
            <sz val="9"/>
            <color indexed="81"/>
            <rFont val="MS P ゴシック"/>
            <family val="3"/>
            <charset val="128"/>
          </rPr>
          <t xml:space="preserve">
</t>
        </r>
      </text>
    </comment>
    <comment ref="F77" authorId="0" shapeId="0" xr:uid="{00000000-0006-0000-0200-000045000000}">
      <text>
        <r>
          <rPr>
            <b/>
            <sz val="14"/>
            <color indexed="81"/>
            <rFont val="ＭＳ Ｐゴシック"/>
            <family val="3"/>
            <charset val="128"/>
          </rPr>
          <t>生年は西暦４桁で入力してください。
例　1999◯
　　　　99✕</t>
        </r>
      </text>
    </comment>
    <comment ref="L77" authorId="1" shapeId="0" xr:uid="{1AE43C77-885A-458C-B4BB-1C0AA311FF53}">
      <text>
        <r>
          <rPr>
            <b/>
            <sz val="16"/>
            <color indexed="81"/>
            <rFont val="MS P ゴシック"/>
            <family val="3"/>
            <charset val="128"/>
          </rPr>
          <t>中学生のみの利用です。</t>
        </r>
        <r>
          <rPr>
            <b/>
            <sz val="9"/>
            <color indexed="81"/>
            <rFont val="MS P ゴシック"/>
            <family val="3"/>
            <charset val="128"/>
          </rPr>
          <t xml:space="preserve">
</t>
        </r>
      </text>
    </comment>
    <comment ref="F78" authorId="0" shapeId="0" xr:uid="{00000000-0006-0000-0200-000046000000}">
      <text>
        <r>
          <rPr>
            <b/>
            <sz val="14"/>
            <color indexed="81"/>
            <rFont val="ＭＳ Ｐゴシック"/>
            <family val="3"/>
            <charset val="128"/>
          </rPr>
          <t>生年は西暦４桁で入力してください。
例　1999◯
　　　　99✕</t>
        </r>
      </text>
    </comment>
    <comment ref="L78" authorId="1" shapeId="0" xr:uid="{0D34547D-E6AA-4C59-8E26-2C779BC4BA1C}">
      <text>
        <r>
          <rPr>
            <b/>
            <sz val="16"/>
            <color indexed="81"/>
            <rFont val="MS P ゴシック"/>
            <family val="3"/>
            <charset val="128"/>
          </rPr>
          <t>中学生のみの利用です。</t>
        </r>
        <r>
          <rPr>
            <b/>
            <sz val="9"/>
            <color indexed="81"/>
            <rFont val="MS P ゴシック"/>
            <family val="3"/>
            <charset val="128"/>
          </rPr>
          <t xml:space="preserve">
</t>
        </r>
      </text>
    </comment>
    <comment ref="F79" authorId="0" shapeId="0" xr:uid="{00000000-0006-0000-0200-000047000000}">
      <text>
        <r>
          <rPr>
            <b/>
            <sz val="14"/>
            <color indexed="81"/>
            <rFont val="ＭＳ Ｐゴシック"/>
            <family val="3"/>
            <charset val="128"/>
          </rPr>
          <t>生年は西暦４桁で入力してください。
例　1999◯
　　　　99✕</t>
        </r>
      </text>
    </comment>
    <comment ref="L79" authorId="1" shapeId="0" xr:uid="{26E30035-E820-4F44-B13F-6A506D9B3065}">
      <text>
        <r>
          <rPr>
            <b/>
            <sz val="16"/>
            <color indexed="81"/>
            <rFont val="MS P ゴシック"/>
            <family val="3"/>
            <charset val="128"/>
          </rPr>
          <t>中学生のみの利用です。</t>
        </r>
        <r>
          <rPr>
            <b/>
            <sz val="9"/>
            <color indexed="81"/>
            <rFont val="MS P ゴシック"/>
            <family val="3"/>
            <charset val="128"/>
          </rPr>
          <t xml:space="preserve">
</t>
        </r>
      </text>
    </comment>
    <comment ref="F80" authorId="0" shapeId="0" xr:uid="{00000000-0006-0000-0200-000048000000}">
      <text>
        <r>
          <rPr>
            <b/>
            <sz val="14"/>
            <color indexed="81"/>
            <rFont val="ＭＳ Ｐゴシック"/>
            <family val="3"/>
            <charset val="128"/>
          </rPr>
          <t>生年は西暦４桁で入力してください。
例　1999◯
　　　　99✕</t>
        </r>
      </text>
    </comment>
    <comment ref="L80" authorId="1" shapeId="0" xr:uid="{DEBF423F-23D3-4E45-88F7-6DA8C024C1E4}">
      <text>
        <r>
          <rPr>
            <b/>
            <sz val="16"/>
            <color indexed="81"/>
            <rFont val="MS P ゴシック"/>
            <family val="3"/>
            <charset val="128"/>
          </rPr>
          <t>中学生のみの利用です。</t>
        </r>
        <r>
          <rPr>
            <b/>
            <sz val="9"/>
            <color indexed="81"/>
            <rFont val="MS P ゴシック"/>
            <family val="3"/>
            <charset val="128"/>
          </rPr>
          <t xml:space="preserve">
</t>
        </r>
      </text>
    </comment>
    <comment ref="F81" authorId="0" shapeId="0" xr:uid="{00000000-0006-0000-0200-000049000000}">
      <text>
        <r>
          <rPr>
            <b/>
            <sz val="14"/>
            <color indexed="81"/>
            <rFont val="ＭＳ Ｐゴシック"/>
            <family val="3"/>
            <charset val="128"/>
          </rPr>
          <t>生年は西暦４桁で入力してください。
例　1999◯
　　　　99✕</t>
        </r>
      </text>
    </comment>
    <comment ref="L81" authorId="1" shapeId="0" xr:uid="{0C4701A4-9328-4372-91DB-6A4552ED83D3}">
      <text>
        <r>
          <rPr>
            <b/>
            <sz val="16"/>
            <color indexed="81"/>
            <rFont val="MS P ゴシック"/>
            <family val="3"/>
            <charset val="128"/>
          </rPr>
          <t>中学生のみの利用です。</t>
        </r>
        <r>
          <rPr>
            <b/>
            <sz val="9"/>
            <color indexed="81"/>
            <rFont val="MS P ゴシック"/>
            <family val="3"/>
            <charset val="128"/>
          </rPr>
          <t xml:space="preserve">
</t>
        </r>
      </text>
    </comment>
    <comment ref="F82" authorId="0" shapeId="0" xr:uid="{00000000-0006-0000-0200-00004A000000}">
      <text>
        <r>
          <rPr>
            <b/>
            <sz val="14"/>
            <color indexed="81"/>
            <rFont val="ＭＳ Ｐゴシック"/>
            <family val="3"/>
            <charset val="128"/>
          </rPr>
          <t>生年は西暦４桁で入力してください。
例　1999◯
　　　　99✕</t>
        </r>
      </text>
    </comment>
    <comment ref="L82" authorId="1" shapeId="0" xr:uid="{BE865787-CF48-418A-951F-456E7B9CA2E0}">
      <text>
        <r>
          <rPr>
            <b/>
            <sz val="16"/>
            <color indexed="81"/>
            <rFont val="MS P ゴシック"/>
            <family val="3"/>
            <charset val="128"/>
          </rPr>
          <t>中学生のみの利用です。</t>
        </r>
        <r>
          <rPr>
            <b/>
            <sz val="9"/>
            <color indexed="81"/>
            <rFont val="MS P ゴシック"/>
            <family val="3"/>
            <charset val="128"/>
          </rPr>
          <t xml:space="preserve">
</t>
        </r>
      </text>
    </comment>
    <comment ref="F83" authorId="0" shapeId="0" xr:uid="{00000000-0006-0000-0200-00004B000000}">
      <text>
        <r>
          <rPr>
            <b/>
            <sz val="14"/>
            <color indexed="81"/>
            <rFont val="ＭＳ Ｐゴシック"/>
            <family val="3"/>
            <charset val="128"/>
          </rPr>
          <t>生年は西暦４桁で入力してください。
例　1999◯
　　　　99✕</t>
        </r>
      </text>
    </comment>
    <comment ref="L83" authorId="1" shapeId="0" xr:uid="{B17859D6-7C86-4BFC-B41D-542E697ED793}">
      <text>
        <r>
          <rPr>
            <b/>
            <sz val="16"/>
            <color indexed="81"/>
            <rFont val="MS P ゴシック"/>
            <family val="3"/>
            <charset val="128"/>
          </rPr>
          <t>中学生のみの利用です。</t>
        </r>
        <r>
          <rPr>
            <b/>
            <sz val="9"/>
            <color indexed="81"/>
            <rFont val="MS P ゴシック"/>
            <family val="3"/>
            <charset val="128"/>
          </rPr>
          <t xml:space="preserve">
</t>
        </r>
      </text>
    </comment>
    <comment ref="F84" authorId="0" shapeId="0" xr:uid="{00000000-0006-0000-0200-00004C000000}">
      <text>
        <r>
          <rPr>
            <b/>
            <sz val="14"/>
            <color indexed="81"/>
            <rFont val="ＭＳ Ｐゴシック"/>
            <family val="3"/>
            <charset val="128"/>
          </rPr>
          <t>生年は西暦４桁で入力してください。
例　1999◯
　　　　99✕</t>
        </r>
      </text>
    </comment>
    <comment ref="L84" authorId="1" shapeId="0" xr:uid="{823AD7D6-ECD3-4A1A-BCD1-899A951C6300}">
      <text>
        <r>
          <rPr>
            <b/>
            <sz val="16"/>
            <color indexed="81"/>
            <rFont val="MS P ゴシック"/>
            <family val="3"/>
            <charset val="128"/>
          </rPr>
          <t>中学生のみの利用です。</t>
        </r>
        <r>
          <rPr>
            <b/>
            <sz val="9"/>
            <color indexed="81"/>
            <rFont val="MS P ゴシック"/>
            <family val="3"/>
            <charset val="128"/>
          </rPr>
          <t xml:space="preserve">
</t>
        </r>
      </text>
    </comment>
    <comment ref="F85" authorId="0" shapeId="0" xr:uid="{00000000-0006-0000-0200-00004D000000}">
      <text>
        <r>
          <rPr>
            <b/>
            <sz val="14"/>
            <color indexed="81"/>
            <rFont val="ＭＳ Ｐゴシック"/>
            <family val="3"/>
            <charset val="128"/>
          </rPr>
          <t>生年は西暦４桁で入力してください。
例　1999◯
　　　　99✕</t>
        </r>
      </text>
    </comment>
    <comment ref="L85" authorId="1" shapeId="0" xr:uid="{4AB677BE-95D5-4FD4-91B3-FA9990FFF5D5}">
      <text>
        <r>
          <rPr>
            <b/>
            <sz val="16"/>
            <color indexed="81"/>
            <rFont val="MS P ゴシック"/>
            <family val="3"/>
            <charset val="128"/>
          </rPr>
          <t>中学生のみの利用です。</t>
        </r>
        <r>
          <rPr>
            <b/>
            <sz val="9"/>
            <color indexed="81"/>
            <rFont val="MS P ゴシック"/>
            <family val="3"/>
            <charset val="128"/>
          </rPr>
          <t xml:space="preserve">
</t>
        </r>
      </text>
    </comment>
    <comment ref="F86" authorId="0" shapeId="0" xr:uid="{00000000-0006-0000-0200-00004E000000}">
      <text>
        <r>
          <rPr>
            <b/>
            <sz val="14"/>
            <color indexed="81"/>
            <rFont val="ＭＳ Ｐゴシック"/>
            <family val="3"/>
            <charset val="128"/>
          </rPr>
          <t>生年は西暦４桁で入力してください。
例　1999◯
　　　　99✕</t>
        </r>
      </text>
    </comment>
    <comment ref="L86" authorId="1" shapeId="0" xr:uid="{196F0D49-6E28-4746-810F-7068CDE96227}">
      <text>
        <r>
          <rPr>
            <b/>
            <sz val="16"/>
            <color indexed="81"/>
            <rFont val="MS P ゴシック"/>
            <family val="3"/>
            <charset val="128"/>
          </rPr>
          <t>中学生のみの利用です。</t>
        </r>
        <r>
          <rPr>
            <b/>
            <sz val="9"/>
            <color indexed="81"/>
            <rFont val="MS P ゴシック"/>
            <family val="3"/>
            <charset val="128"/>
          </rPr>
          <t xml:space="preserve">
</t>
        </r>
      </text>
    </comment>
    <comment ref="F87" authorId="0" shapeId="0" xr:uid="{00000000-0006-0000-0200-00004F000000}">
      <text>
        <r>
          <rPr>
            <b/>
            <sz val="14"/>
            <color indexed="81"/>
            <rFont val="ＭＳ Ｐゴシック"/>
            <family val="3"/>
            <charset val="128"/>
          </rPr>
          <t>生年は西暦４桁で入力してください。
例　1999◯
　　　　99✕</t>
        </r>
      </text>
    </comment>
    <comment ref="L87" authorId="1" shapeId="0" xr:uid="{10139438-6311-43F3-BBC8-92AD54A347E0}">
      <text>
        <r>
          <rPr>
            <b/>
            <sz val="16"/>
            <color indexed="81"/>
            <rFont val="MS P ゴシック"/>
            <family val="3"/>
            <charset val="128"/>
          </rPr>
          <t>中学生のみの利用です。</t>
        </r>
        <r>
          <rPr>
            <b/>
            <sz val="9"/>
            <color indexed="81"/>
            <rFont val="MS P ゴシック"/>
            <family val="3"/>
            <charset val="128"/>
          </rPr>
          <t xml:space="preserve">
</t>
        </r>
      </text>
    </comment>
    <comment ref="F88" authorId="0" shapeId="0" xr:uid="{00000000-0006-0000-0200-000050000000}">
      <text>
        <r>
          <rPr>
            <b/>
            <sz val="14"/>
            <color indexed="81"/>
            <rFont val="ＭＳ Ｐゴシック"/>
            <family val="3"/>
            <charset val="128"/>
          </rPr>
          <t>生年は西暦４桁で入力してください。
例　1999◯
　　　　99✕</t>
        </r>
      </text>
    </comment>
    <comment ref="L88" authorId="1" shapeId="0" xr:uid="{024E31A5-AE1E-427E-8675-5DC7F2A3F398}">
      <text>
        <r>
          <rPr>
            <b/>
            <sz val="16"/>
            <color indexed="81"/>
            <rFont val="MS P ゴシック"/>
            <family val="3"/>
            <charset val="128"/>
          </rPr>
          <t>中学生のみの利用です。</t>
        </r>
        <r>
          <rPr>
            <b/>
            <sz val="9"/>
            <color indexed="81"/>
            <rFont val="MS P ゴシック"/>
            <family val="3"/>
            <charset val="128"/>
          </rPr>
          <t xml:space="preserve">
</t>
        </r>
      </text>
    </comment>
    <comment ref="F89" authorId="0" shapeId="0" xr:uid="{00000000-0006-0000-0200-000051000000}">
      <text>
        <r>
          <rPr>
            <b/>
            <sz val="14"/>
            <color indexed="81"/>
            <rFont val="ＭＳ Ｐゴシック"/>
            <family val="3"/>
            <charset val="128"/>
          </rPr>
          <t>生年は西暦４桁で入力してください。
例　1999◯
　　　　99✕</t>
        </r>
      </text>
    </comment>
    <comment ref="L89" authorId="1" shapeId="0" xr:uid="{93287E6A-E817-48CE-B231-6ABFE02BC369}">
      <text>
        <r>
          <rPr>
            <b/>
            <sz val="16"/>
            <color indexed="81"/>
            <rFont val="MS P ゴシック"/>
            <family val="3"/>
            <charset val="128"/>
          </rPr>
          <t>中学生のみの利用です。</t>
        </r>
        <r>
          <rPr>
            <b/>
            <sz val="9"/>
            <color indexed="81"/>
            <rFont val="MS P ゴシック"/>
            <family val="3"/>
            <charset val="128"/>
          </rPr>
          <t xml:space="preserve">
</t>
        </r>
      </text>
    </comment>
    <comment ref="F90" authorId="0" shapeId="0" xr:uid="{00000000-0006-0000-0200-000052000000}">
      <text>
        <r>
          <rPr>
            <b/>
            <sz val="14"/>
            <color indexed="81"/>
            <rFont val="ＭＳ Ｐゴシック"/>
            <family val="3"/>
            <charset val="128"/>
          </rPr>
          <t>生年は西暦４桁で入力してください。
例　1999◯
　　　　99✕</t>
        </r>
      </text>
    </comment>
    <comment ref="L90" authorId="1" shapeId="0" xr:uid="{9C100659-D778-462D-83E4-EC044DE9541F}">
      <text>
        <r>
          <rPr>
            <b/>
            <sz val="16"/>
            <color indexed="81"/>
            <rFont val="MS P ゴシック"/>
            <family val="3"/>
            <charset val="128"/>
          </rPr>
          <t>中学生のみの利用です。</t>
        </r>
        <r>
          <rPr>
            <b/>
            <sz val="9"/>
            <color indexed="81"/>
            <rFont val="MS P ゴシック"/>
            <family val="3"/>
            <charset val="128"/>
          </rPr>
          <t xml:space="preserve">
</t>
        </r>
      </text>
    </comment>
    <comment ref="F91" authorId="0" shapeId="0" xr:uid="{00000000-0006-0000-0200-000053000000}">
      <text>
        <r>
          <rPr>
            <b/>
            <sz val="14"/>
            <color indexed="81"/>
            <rFont val="ＭＳ Ｐゴシック"/>
            <family val="3"/>
            <charset val="128"/>
          </rPr>
          <t>生年は西暦４桁で入力してください。
例　1999◯
　　　　99✕</t>
        </r>
      </text>
    </comment>
    <comment ref="L91" authorId="1" shapeId="0" xr:uid="{0B49403B-60EE-4AE7-89ED-57E502D8427E}">
      <text>
        <r>
          <rPr>
            <b/>
            <sz val="16"/>
            <color indexed="81"/>
            <rFont val="MS P ゴシック"/>
            <family val="3"/>
            <charset val="128"/>
          </rPr>
          <t>中学生のみの利用です。</t>
        </r>
        <r>
          <rPr>
            <b/>
            <sz val="9"/>
            <color indexed="81"/>
            <rFont val="MS P ゴシック"/>
            <family val="3"/>
            <charset val="128"/>
          </rPr>
          <t xml:space="preserve">
</t>
        </r>
      </text>
    </comment>
    <comment ref="F92" authorId="0" shapeId="0" xr:uid="{00000000-0006-0000-0200-000054000000}">
      <text>
        <r>
          <rPr>
            <b/>
            <sz val="14"/>
            <color indexed="81"/>
            <rFont val="ＭＳ Ｐゴシック"/>
            <family val="3"/>
            <charset val="128"/>
          </rPr>
          <t>生年は西暦４桁で入力してください。
例　1999◯
　　　　99✕</t>
        </r>
      </text>
    </comment>
    <comment ref="L92" authorId="1" shapeId="0" xr:uid="{9F11D2F0-05B7-44A8-84DF-FCDCB9145C4C}">
      <text>
        <r>
          <rPr>
            <b/>
            <sz val="16"/>
            <color indexed="81"/>
            <rFont val="MS P ゴシック"/>
            <family val="3"/>
            <charset val="128"/>
          </rPr>
          <t>中学生のみの利用です。</t>
        </r>
        <r>
          <rPr>
            <b/>
            <sz val="9"/>
            <color indexed="81"/>
            <rFont val="MS P ゴシック"/>
            <family val="3"/>
            <charset val="128"/>
          </rPr>
          <t xml:space="preserve">
</t>
        </r>
      </text>
    </comment>
    <comment ref="F93" authorId="0" shapeId="0" xr:uid="{00000000-0006-0000-0200-000055000000}">
      <text>
        <r>
          <rPr>
            <b/>
            <sz val="14"/>
            <color indexed="81"/>
            <rFont val="ＭＳ Ｐゴシック"/>
            <family val="3"/>
            <charset val="128"/>
          </rPr>
          <t>生年は西暦４桁で入力してください。
例　1999◯
　　　　99✕</t>
        </r>
      </text>
    </comment>
    <comment ref="L93" authorId="1" shapeId="0" xr:uid="{4D1031F1-D195-4ADE-A426-BEE5C4BC6DF0}">
      <text>
        <r>
          <rPr>
            <b/>
            <sz val="16"/>
            <color indexed="81"/>
            <rFont val="MS P ゴシック"/>
            <family val="3"/>
            <charset val="128"/>
          </rPr>
          <t>中学生のみの利用です。</t>
        </r>
        <r>
          <rPr>
            <b/>
            <sz val="9"/>
            <color indexed="81"/>
            <rFont val="MS P ゴシック"/>
            <family val="3"/>
            <charset val="128"/>
          </rPr>
          <t xml:space="preserve">
</t>
        </r>
      </text>
    </comment>
    <comment ref="F94" authorId="0" shapeId="0" xr:uid="{00000000-0006-0000-0200-000056000000}">
      <text>
        <r>
          <rPr>
            <b/>
            <sz val="14"/>
            <color indexed="81"/>
            <rFont val="ＭＳ Ｐゴシック"/>
            <family val="3"/>
            <charset val="128"/>
          </rPr>
          <t>生年は西暦４桁で入力してください。
例　1999◯
　　　　99✕</t>
        </r>
      </text>
    </comment>
    <comment ref="L94" authorId="1" shapeId="0" xr:uid="{9A08A631-F462-4AC4-92F5-FB12B26292A1}">
      <text>
        <r>
          <rPr>
            <b/>
            <sz val="16"/>
            <color indexed="81"/>
            <rFont val="MS P ゴシック"/>
            <family val="3"/>
            <charset val="128"/>
          </rPr>
          <t>中学生のみの利用です。</t>
        </r>
        <r>
          <rPr>
            <b/>
            <sz val="9"/>
            <color indexed="81"/>
            <rFont val="MS P ゴシック"/>
            <family val="3"/>
            <charset val="128"/>
          </rPr>
          <t xml:space="preserve">
</t>
        </r>
      </text>
    </comment>
    <comment ref="F95" authorId="0" shapeId="0" xr:uid="{00000000-0006-0000-0200-000057000000}">
      <text>
        <r>
          <rPr>
            <b/>
            <sz val="14"/>
            <color indexed="81"/>
            <rFont val="ＭＳ Ｐゴシック"/>
            <family val="3"/>
            <charset val="128"/>
          </rPr>
          <t>生年は西暦４桁で入力してください。
例　1999◯
　　　　99✕</t>
        </r>
      </text>
    </comment>
    <comment ref="L95" authorId="1" shapeId="0" xr:uid="{F1E3B71C-FAF7-4C06-AE28-47E6316EB8B6}">
      <text>
        <r>
          <rPr>
            <b/>
            <sz val="16"/>
            <color indexed="81"/>
            <rFont val="MS P ゴシック"/>
            <family val="3"/>
            <charset val="128"/>
          </rPr>
          <t>中学生のみの利用です。</t>
        </r>
        <r>
          <rPr>
            <b/>
            <sz val="9"/>
            <color indexed="81"/>
            <rFont val="MS P ゴシック"/>
            <family val="3"/>
            <charset val="128"/>
          </rPr>
          <t xml:space="preserve">
</t>
        </r>
      </text>
    </comment>
    <comment ref="F96" authorId="0" shapeId="0" xr:uid="{00000000-0006-0000-0200-000058000000}">
      <text>
        <r>
          <rPr>
            <b/>
            <sz val="14"/>
            <color indexed="81"/>
            <rFont val="ＭＳ Ｐゴシック"/>
            <family val="3"/>
            <charset val="128"/>
          </rPr>
          <t>生年は西暦４桁で入力してください。
例　1999◯
　　　　99✕</t>
        </r>
      </text>
    </comment>
    <comment ref="L96" authorId="1" shapeId="0" xr:uid="{93B961C5-FCB5-49AA-ACBF-0350D9A5D1FE}">
      <text>
        <r>
          <rPr>
            <b/>
            <sz val="16"/>
            <color indexed="81"/>
            <rFont val="MS P ゴシック"/>
            <family val="3"/>
            <charset val="128"/>
          </rPr>
          <t>中学生のみの利用です。</t>
        </r>
        <r>
          <rPr>
            <b/>
            <sz val="9"/>
            <color indexed="81"/>
            <rFont val="MS P ゴシック"/>
            <family val="3"/>
            <charset val="128"/>
          </rPr>
          <t xml:space="preserve">
</t>
        </r>
      </text>
    </comment>
    <comment ref="F97" authorId="0" shapeId="0" xr:uid="{00000000-0006-0000-0200-000059000000}">
      <text>
        <r>
          <rPr>
            <b/>
            <sz val="14"/>
            <color indexed="81"/>
            <rFont val="ＭＳ Ｐゴシック"/>
            <family val="3"/>
            <charset val="128"/>
          </rPr>
          <t>生年は西暦４桁で入力してください。
例　1999◯
　　　　99✕</t>
        </r>
      </text>
    </comment>
    <comment ref="L97" authorId="1" shapeId="0" xr:uid="{4C69F6AF-22F2-47E0-AE26-C920C67BAA89}">
      <text>
        <r>
          <rPr>
            <b/>
            <sz val="16"/>
            <color indexed="81"/>
            <rFont val="MS P ゴシック"/>
            <family val="3"/>
            <charset val="128"/>
          </rPr>
          <t>中学生のみの利用です。</t>
        </r>
        <r>
          <rPr>
            <b/>
            <sz val="9"/>
            <color indexed="81"/>
            <rFont val="MS P ゴシック"/>
            <family val="3"/>
            <charset val="128"/>
          </rPr>
          <t xml:space="preserve">
</t>
        </r>
      </text>
    </comment>
    <comment ref="F98" authorId="0" shapeId="0" xr:uid="{00000000-0006-0000-0200-00005A000000}">
      <text>
        <r>
          <rPr>
            <b/>
            <sz val="14"/>
            <color indexed="81"/>
            <rFont val="ＭＳ Ｐゴシック"/>
            <family val="3"/>
            <charset val="128"/>
          </rPr>
          <t>生年は西暦４桁で入力してください。
例　1999◯
　　　　99✕</t>
        </r>
      </text>
    </comment>
    <comment ref="L98" authorId="1" shapeId="0" xr:uid="{553B9517-3AEB-45EA-97BC-DFFD3AC41B07}">
      <text>
        <r>
          <rPr>
            <b/>
            <sz val="16"/>
            <color indexed="81"/>
            <rFont val="MS P ゴシック"/>
            <family val="3"/>
            <charset val="128"/>
          </rPr>
          <t>中学生のみの利用です。</t>
        </r>
        <r>
          <rPr>
            <b/>
            <sz val="9"/>
            <color indexed="81"/>
            <rFont val="MS P ゴシック"/>
            <family val="3"/>
            <charset val="128"/>
          </rPr>
          <t xml:space="preserve">
</t>
        </r>
      </text>
    </comment>
    <comment ref="F99" authorId="0" shapeId="0" xr:uid="{00000000-0006-0000-0200-00005B000000}">
      <text>
        <r>
          <rPr>
            <b/>
            <sz val="14"/>
            <color indexed="81"/>
            <rFont val="ＭＳ Ｐゴシック"/>
            <family val="3"/>
            <charset val="128"/>
          </rPr>
          <t>生年は西暦４桁で入力してください。
例　1999◯
　　　　99✕</t>
        </r>
      </text>
    </comment>
    <comment ref="L99" authorId="1" shapeId="0" xr:uid="{C6BBFDCF-1E04-4A4A-8E5C-D67D543291D7}">
      <text>
        <r>
          <rPr>
            <b/>
            <sz val="16"/>
            <color indexed="81"/>
            <rFont val="MS P ゴシック"/>
            <family val="3"/>
            <charset val="128"/>
          </rPr>
          <t>中学生のみの利用です。</t>
        </r>
        <r>
          <rPr>
            <b/>
            <sz val="9"/>
            <color indexed="81"/>
            <rFont val="MS P ゴシック"/>
            <family val="3"/>
            <charset val="128"/>
          </rPr>
          <t xml:space="preserve">
</t>
        </r>
      </text>
    </comment>
  </commentList>
</comments>
</file>

<file path=xl/sharedStrings.xml><?xml version="1.0" encoding="utf-8"?>
<sst xmlns="http://schemas.openxmlformats.org/spreadsheetml/2006/main" count="351" uniqueCount="238">
  <si>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</si>
  <si>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</si>
  <si>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</si>
  <si>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</si>
  <si>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</si>
  <si>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</si>
  <si>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</si>
  <si>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</si>
  <si>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</si>
  <si>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</si>
  <si>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</si>
  <si>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</si>
  <si>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</si>
  <si>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</si>
  <si>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</si>
  <si>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</si>
  <si>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</si>
  <si>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</si>
  <si>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</si>
  <si>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</si>
  <si>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</si>
  <si>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</si>
  <si>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</si>
  <si>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</si>
  <si>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</si>
  <si>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</si>
  <si>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</si>
  <si>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</si>
  <si>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</si>
  <si>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</si>
  <si>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</si>
  <si>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</si>
  <si>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</si>
  <si>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</si>
  <si>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</si>
  <si>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</si>
  <si>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</si>
  <si>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</si>
  <si>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</si>
  <si>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</si>
  <si>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</si>
  <si>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</si>
  <si>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</si>
  <si>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</si>
  <si>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</si>
  <si>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</si>
  <si>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</si>
  <si>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</si>
  <si>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</si>
  <si>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</si>
  <si>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</si>
  <si>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</si>
  <si>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</si>
  <si>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</si>
  <si>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</si>
  <si>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</si>
  <si>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</si>
  <si>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</si>
  <si>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</si>
  <si>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</si>
  <si>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</si>
  <si>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</si>
  <si>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</si>
  <si>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</si>
  <si>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</si>
  <si>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</si>
  <si>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</si>
  <si>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</si>
  <si>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</si>
  <si>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</si>
  <si>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</si>
  <si>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</si>
  <si>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</si>
  <si>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</si>
  <si>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</si>
  <si>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</si>
  <si>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</si>
  <si>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</si>
  <si>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</si>
  <si>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</si>
  <si>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</si>
  <si>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Ｔシャツ購入希望数</t>
    <rPh sb="4" eb="8">
      <t>コウニュウキボウ</t>
    </rPh>
    <rPh sb="8" eb="9">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</si>
  <si>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</si>
  <si>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</si>
  <si>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</si>
  <si>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</si>
  <si>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中学</t>
    <rPh sb="0" eb="2">
      <t>チュウガク</t>
    </rPh>
    <phoneticPr fontId="6"/>
  </si>
  <si>
    <t>高校生以上</t>
    <rPh sb="0" eb="5">
      <t>コウコウセイイジョウ</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</si>
  <si>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</si>
  <si>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</si>
  <si>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</si>
  <si>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小学生</t>
    <rPh sb="0" eb="3">
      <t>ショウガクセイ</t>
    </rPh>
    <phoneticPr fontId="51"/>
  </si>
  <si>
    <t>参加料</t>
    <rPh sb="0" eb="3">
      <t>サンカリョウ</t>
    </rPh>
    <phoneticPr fontId="6"/>
  </si>
  <si>
    <t>×</t>
  </si>
  <si>
    <t>男女</t>
    <rPh sb="0" eb="2">
      <t>ダンジョ</t>
    </rPh>
    <phoneticPr fontId="6"/>
  </si>
  <si>
    <t>女</t>
    <rPh sb="0" eb="1">
      <t>オ</t>
    </rPh>
    <phoneticPr fontId="6"/>
  </si>
  <si>
    <t>男女計</t>
    <rPh sb="0" eb="2">
      <t>ダンジョ</t>
    </rPh>
    <rPh sb="2" eb="3">
      <t>ケイ</t>
    </rPh>
    <phoneticPr fontId="6"/>
  </si>
  <si>
    <t>短距離</t>
    <rPh sb="0" eb="3">
      <t>タンキョリ</t>
    </rPh>
    <phoneticPr fontId="51"/>
  </si>
  <si>
    <t>中長距離</t>
    <rPh sb="0" eb="4">
      <t>チュウチョウキョリ</t>
    </rPh>
    <phoneticPr fontId="51"/>
  </si>
  <si>
    <t>競歩</t>
    <rPh sb="0" eb="2">
      <t>キョウホ</t>
    </rPh>
    <phoneticPr fontId="46"/>
  </si>
  <si>
    <t>ハードル</t>
    <phoneticPr fontId="51"/>
  </si>
  <si>
    <t>走高跳</t>
    <rPh sb="0" eb="3">
      <t>ハシリタカ</t>
    </rPh>
    <phoneticPr fontId="51"/>
  </si>
  <si>
    <t>幅三段跳</t>
    <rPh sb="0" eb="1">
      <t>ハバ</t>
    </rPh>
    <rPh sb="1" eb="3">
      <t>サンダン</t>
    </rPh>
    <rPh sb="3" eb="4">
      <t>チョウ</t>
    </rPh>
    <phoneticPr fontId="51"/>
  </si>
  <si>
    <t>ハードル</t>
  </si>
  <si>
    <t>参加予定種目</t>
    <rPh sb="0" eb="4">
      <t>サンカヨテイ</t>
    </rPh>
    <rPh sb="4" eb="6">
      <t>シュモク</t>
    </rPh>
    <phoneticPr fontId="7"/>
  </si>
  <si>
    <t>短距離</t>
    <rPh sb="0" eb="3">
      <t>タンキョ</t>
    </rPh>
    <phoneticPr fontId="6"/>
  </si>
  <si>
    <r>
      <t>事前申し込みを基本とします。事前受付期間後も申し込みは受付けますが、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Ph sb="0" eb="2">
      <t>ジゼン</t>
    </rPh>
    <rPh sb="2" eb="3">
      <t>モウ</t>
    </rPh>
    <rPh sb="4" eb="5">
      <t>コ</t>
    </rPh>
    <rPh sb="7" eb="9">
      <t>キホン</t>
    </rPh>
    <rPh sb="14" eb="16">
      <t>ジゼン</t>
    </rPh>
    <rPh sb="16" eb="18">
      <t>ウケツケ</t>
    </rPh>
    <rPh sb="18" eb="20">
      <t>キカン</t>
    </rPh>
    <rPh sb="20" eb="21">
      <t>ゴ</t>
    </rPh>
    <rPh sb="22" eb="23">
      <t>モウ</t>
    </rPh>
    <rPh sb="24" eb="25">
      <t>コ</t>
    </rPh>
    <rPh sb="27" eb="29">
      <t>ウケツ</t>
    </rPh>
    <rPh sb="34" eb="36">
      <t>ホケン</t>
    </rPh>
    <rPh sb="38" eb="40">
      <t>カニュウ</t>
    </rPh>
    <rPh sb="53" eb="55">
      <t>ショウチ</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</si>
  <si>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</si>
  <si>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</si>
  <si>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</si>
  <si>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</si>
  <si>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目的</t>
    <rPh sb="0" eb="2">
      <t>モクテキ</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</si>
  <si>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</si>
  <si>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</si>
  <si>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</si>
  <si>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</si>
  <si>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</si>
  <si>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</si>
  <si>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</si>
  <si>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</si>
  <si>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</si>
  <si>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</si>
  <si>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</si>
  <si>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</si>
  <si>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</si>
  <si>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</si>
  <si>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</si>
  <si>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当日の流れ</t>
    <rPh sb="0" eb="2">
      <t>トウジツ</t>
    </rPh>
    <rPh sb="3" eb="4">
      <t>ナガ</t>
    </rPh>
    <phoneticPr fontId="46"/>
  </si>
  <si>
    <t>参加費</t>
    <rPh sb="0" eb="3">
      <t>サンカヒ</t>
    </rPh>
    <phoneticPr fontId="6"/>
  </si>
  <si>
    <t>５００円</t>
    <rPh sb="3" eb="4">
      <t>エン</t>
    </rPh>
    <phoneticPr fontId="51"/>
  </si>
  <si>
    <t>申込方法</t>
    <rPh sb="0" eb="1">
      <t>モウ</t>
    </rPh>
    <rPh sb="1" eb="2">
      <t>コミ</t>
    </rPh>
    <rPh sb="2" eb="4">
      <t>ホウホウ</t>
    </rPh>
    <phoneticPr fontId="6"/>
  </si>
  <si>
    <t>その他</t>
    <rPh sb="2" eb="3">
      <t>タ</t>
    </rPh>
    <phoneticPr fontId="4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</si>
  <si>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</si>
  <si>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</si>
  <si>
    <t>rikujokyousitu.kyogikai@gmail.com</t>
    <phoneticPr fontId="51"/>
  </si>
  <si>
    <t>年月日</t>
    <rPh sb="0" eb="3">
      <t>ネンガッピ</t>
    </rPh>
    <phoneticPr fontId="51"/>
  </si>
  <si>
    <t>受付</t>
    <rPh sb="0" eb="2">
      <t>ウケツ</t>
    </rPh>
    <phoneticPr fontId="51"/>
  </si>
  <si>
    <t>１回目</t>
    <rPh sb="1" eb="3">
      <t>カイメ</t>
    </rPh>
    <phoneticPr fontId="51"/>
  </si>
  <si>
    <t>AM</t>
    <phoneticPr fontId="51"/>
  </si>
  <si>
    <t>○</t>
    <phoneticPr fontId="51"/>
  </si>
  <si>
    <t>〇</t>
    <phoneticPr fontId="51"/>
  </si>
  <si>
    <t>北陸</t>
    <rPh sb="0" eb="1">
      <t>キタ</t>
    </rPh>
    <rPh sb="1" eb="2">
      <t>リク</t>
    </rPh>
    <phoneticPr fontId="51"/>
  </si>
  <si>
    <t>PM</t>
    <phoneticPr fontId="51"/>
  </si>
  <si>
    <t>振り返り</t>
    <rPh sb="0" eb="1">
      <t>フ</t>
    </rPh>
    <rPh sb="2" eb="3">
      <t>カエ</t>
    </rPh>
    <phoneticPr fontId="51"/>
  </si>
  <si>
    <t>２回目</t>
    <rPh sb="1" eb="3">
      <t>カイメ</t>
    </rPh>
    <phoneticPr fontId="51"/>
  </si>
  <si>
    <t>３回目</t>
    <rPh sb="1" eb="3">
      <t>カイメ</t>
    </rPh>
    <phoneticPr fontId="51"/>
  </si>
  <si>
    <t>事前１回</t>
    <rPh sb="0" eb="2">
      <t>ジゼン</t>
    </rPh>
    <rPh sb="3" eb="4">
      <t>カイ</t>
    </rPh>
    <phoneticPr fontId="51"/>
  </si>
  <si>
    <t>当日受付</t>
    <rPh sb="0" eb="2">
      <t>トウジツ</t>
    </rPh>
    <rPh sb="2" eb="4">
      <t>ウケツケ</t>
    </rPh>
    <phoneticPr fontId="51"/>
  </si>
  <si>
    <t>４００円</t>
    <rPh sb="3" eb="4">
      <t>エン</t>
    </rPh>
    <phoneticPr fontId="51"/>
  </si>
  <si>
    <t>中高一般</t>
    <rPh sb="0" eb="2">
      <t>チュウコウ</t>
    </rPh>
    <rPh sb="2" eb="4">
      <t>イッパン</t>
    </rPh>
    <phoneticPr fontId="51"/>
  </si>
  <si>
    <t>６００円</t>
    <rPh sb="3" eb="4">
      <t>エン</t>
    </rPh>
    <phoneticPr fontId="51"/>
  </si>
  <si>
    <t>７００円</t>
    <rPh sb="3" eb="4">
      <t>エン</t>
    </rPh>
    <phoneticPr fontId="51"/>
  </si>
  <si>
    <t>２０２４年度　　名古屋地区陸上教室　実施要項</t>
    <rPh sb="4" eb="6">
      <t>ネンド</t>
    </rPh>
    <rPh sb="8" eb="11">
      <t>ナゴヤ</t>
    </rPh>
    <rPh sb="11" eb="13">
      <t>チク</t>
    </rPh>
    <rPh sb="13" eb="15">
      <t>リクジョウ</t>
    </rPh>
    <rPh sb="15" eb="17">
      <t>キョウシツ</t>
    </rPh>
    <rPh sb="18" eb="20">
      <t>ジッシ</t>
    </rPh>
    <rPh sb="20" eb="22">
      <t>ヨウコウ</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</si>
  <si>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</si>
  <si>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</si>
  <si>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ミズノ</t>
    <phoneticPr fontId="51"/>
  </si>
  <si>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</si>
  <si>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　本年度は、午前の部において、愛知陸上協会普及部の指導者による教室を行い</t>
    <rPh sb="2" eb="5">
      <t>ホンネンド</t>
    </rPh>
    <rPh sb="7" eb="9">
      <t>ゴゼン</t>
    </rPh>
    <rPh sb="10" eb="11">
      <t>ブ</t>
    </rPh>
    <rPh sb="16" eb="18">
      <t>アイチ</t>
    </rPh>
    <rPh sb="18" eb="20">
      <t>リクジョウ</t>
    </rPh>
    <rPh sb="20" eb="22">
      <t>キョウカイ</t>
    </rPh>
    <rPh sb="22" eb="24">
      <t>フキュウ</t>
    </rPh>
    <rPh sb="24" eb="25">
      <t>ブ</t>
    </rPh>
    <rPh sb="26" eb="28">
      <t>シドウ</t>
    </rPh>
    <rPh sb="28" eb="29">
      <t>シャ</t>
    </rPh>
    <rPh sb="32" eb="34">
      <t>キョウシツ</t>
    </rPh>
    <rPh sb="35" eb="36">
      <t>オコナ</t>
    </rPh>
    <phoneticPr fontId="1"/>
  </si>
  <si>
    <t>午後は参加いただいた団体のみ、引率監督の責任のもとに振り返りとして使用可とします。</t>
    <rPh sb="0" eb="2">
      <t>ゴゴ</t>
    </rPh>
    <rPh sb="3" eb="5">
      <t>サンカ</t>
    </rPh>
    <rPh sb="10" eb="12">
      <t>ダンタイ</t>
    </rPh>
    <rPh sb="15" eb="17">
      <t>インソツ</t>
    </rPh>
    <rPh sb="17" eb="19">
      <t>カントク</t>
    </rPh>
    <rPh sb="20" eb="22">
      <t>セキニン</t>
    </rPh>
    <rPh sb="26" eb="27">
      <t>フ</t>
    </rPh>
    <rPh sb="28" eb="29">
      <t>カエ</t>
    </rPh>
    <rPh sb="33" eb="36">
      <t>シヨウカ</t>
    </rPh>
    <phoneticPr fontId="1"/>
  </si>
  <si>
    <t>12月１４日の教室にはゲストとして１００ｍ愛知県記録保持者(10秒12)本郷汰樹選手に来ていただきます。</t>
    <rPh sb="2" eb="3">
      <t>ガツ</t>
    </rPh>
    <rPh sb="5" eb="6">
      <t>ヒ</t>
    </rPh>
    <rPh sb="7" eb="9">
      <t>キョウシツ</t>
    </rPh>
    <rPh sb="21" eb="29">
      <t>アイチケンキロクホジシャ</t>
    </rPh>
    <rPh sb="32" eb="33">
      <t>ビョウ</t>
    </rPh>
    <rPh sb="36" eb="38">
      <t>ホンゴウ</t>
    </rPh>
    <rPh sb="38" eb="39">
      <t>タ</t>
    </rPh>
    <rPh sb="39" eb="40">
      <t>ジュ</t>
    </rPh>
    <rPh sb="40" eb="42">
      <t>センシュ</t>
    </rPh>
    <rPh sb="43" eb="44">
      <t>キ</t>
    </rPh>
    <phoneticPr fontId="51"/>
  </si>
  <si>
    <t>受付</t>
    <rPh sb="0" eb="2">
      <t>ウケツケ</t>
    </rPh>
    <phoneticPr fontId="51"/>
  </si>
  <si>
    <t>８：３０～８：５０</t>
    <phoneticPr fontId="51"/>
  </si>
  <si>
    <t>教室</t>
    <rPh sb="0" eb="2">
      <t>キョウシツ</t>
    </rPh>
    <phoneticPr fontId="51"/>
  </si>
  <si>
    <t>９：００～１２；３０</t>
    <phoneticPr fontId="51"/>
  </si>
  <si>
    <t>１３：００～１６：００</t>
    <phoneticPr fontId="51"/>
  </si>
  <si>
    <t>完全撤収</t>
    <rPh sb="0" eb="4">
      <t>カンゼンテッシュウ</t>
    </rPh>
    <phoneticPr fontId="51"/>
  </si>
  <si>
    <t>※小・中学生に限り、個人で県大会3位以内入賞の生徒は参加費免除となります。</t>
    <rPh sb="10" eb="12">
      <t>コジン</t>
    </rPh>
    <rPh sb="14" eb="16">
      <t>タイカイ</t>
    </rPh>
    <rPh sb="20" eb="22">
      <t>ニュウショ</t>
    </rPh>
    <phoneticPr fontId="46"/>
  </si>
  <si>
    <t>・保険について・・・事前申し込みの選手のみ対象とします。事前受付期間後も教室への申し込みは受け付けますが、保険への加入はできなくなりますことをご承知おきください。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8">
      <t>キョウシツ</t>
    </rPh>
    <rPh sb="40" eb="41">
      <t>モウ</t>
    </rPh>
    <rPh sb="42" eb="43">
      <t>コ</t>
    </rPh>
    <rPh sb="45" eb="46">
      <t>ウ</t>
    </rPh>
    <rPh sb="47" eb="48">
      <t>ツ</t>
    </rPh>
    <rPh sb="53" eb="55">
      <t>ホケン</t>
    </rPh>
    <rPh sb="57" eb="59">
      <t>カニュウ</t>
    </rPh>
    <rPh sb="72" eb="74">
      <t>ショウチ</t>
    </rPh>
    <phoneticPr fontId="46"/>
  </si>
  <si>
    <r>
      <t>申し込みファイルのダウンロード　</t>
    </r>
    <r>
      <rPr>
        <b/>
        <sz val="13"/>
        <color theme="1"/>
        <rFont val="ＭＳ Ｐゴシック"/>
        <family val="3"/>
        <charset val="128"/>
      </rPr>
      <t>愛知陸協→名古屋→陸上教室申し込みファイル</t>
    </r>
    <r>
      <rPr>
        <b/>
        <sz val="13"/>
        <color theme="1"/>
        <rFont val="ＭＳ Ｐ明朝"/>
        <family val="1"/>
        <charset val="128"/>
      </rPr>
      <t>→入力→振込→郵送</t>
    </r>
    <rPh sb="0" eb="1">
      <t>モウ</t>
    </rPh>
    <rPh sb="2" eb="3">
      <t>コ</t>
    </rPh>
    <rPh sb="16" eb="20">
      <t>アイチ</t>
    </rPh>
    <rPh sb="21" eb="24">
      <t>ナゴヤ</t>
    </rPh>
    <rPh sb="25" eb="27">
      <t>リクジョウ</t>
    </rPh>
    <rPh sb="27" eb="29">
      <t>キョウシツ</t>
    </rPh>
    <rPh sb="29" eb="30">
      <t>モウ</t>
    </rPh>
    <rPh sb="31" eb="32">
      <t>コ</t>
    </rPh>
    <rPh sb="38" eb="40">
      <t>ニュウリョク</t>
    </rPh>
    <rPh sb="41" eb="43">
      <t>フリコミ</t>
    </rPh>
    <rPh sb="44" eb="46">
      <t>ユウソウ</t>
    </rPh>
    <phoneticPr fontId="46"/>
  </si>
  <si>
    <t>事前申込期間</t>
    <rPh sb="0" eb="2">
      <t>ジゼン</t>
    </rPh>
    <rPh sb="2" eb="4">
      <t>モウシコミ</t>
    </rPh>
    <rPh sb="4" eb="6">
      <t>キカン</t>
    </rPh>
    <phoneticPr fontId="6"/>
  </si>
  <si>
    <t>２０２４年１０月１５日(火)～１１月６日(水)</t>
    <rPh sb="4" eb="5">
      <t>ネン</t>
    </rPh>
    <rPh sb="7" eb="8">
      <t>ツキ</t>
    </rPh>
    <rPh sb="10" eb="11">
      <t>ビ</t>
    </rPh>
    <rPh sb="12" eb="13">
      <t>ヒ</t>
    </rPh>
    <rPh sb="17" eb="18">
      <t>ツキ</t>
    </rPh>
    <rPh sb="19" eb="20">
      <t>ビ</t>
    </rPh>
    <rPh sb="21" eb="22">
      <t>スイ</t>
    </rPh>
    <phoneticPr fontId="6"/>
  </si>
  <si>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6"/>
  </si>
  <si>
    <r>
      <t>　申し込みアドレス　</t>
    </r>
    <r>
      <rPr>
        <b/>
        <sz val="18"/>
        <color theme="1"/>
        <rFont val="ＭＳ Ｐゴシック"/>
        <family val="3"/>
        <charset val="128"/>
      </rPr>
      <t>rikujokyousitu.kyogikai@gmail.com</t>
    </r>
    <rPh sb="1" eb="2">
      <t>モウ</t>
    </rPh>
    <rPh sb="3" eb="4">
      <t>コ</t>
    </rPh>
    <phoneticPr fontId="46"/>
  </si>
  <si>
    <t>振込先</t>
    <rPh sb="0" eb="3">
      <t>フリコミサキ</t>
    </rPh>
    <phoneticPr fontId="51"/>
  </si>
  <si>
    <t>ゆうちょ銀行</t>
    <rPh sb="4" eb="6">
      <t>ギンコウ</t>
    </rPh>
    <phoneticPr fontId="51"/>
  </si>
  <si>
    <t>店名：二一八</t>
    <rPh sb="0" eb="2">
      <t>テンメイ</t>
    </rPh>
    <rPh sb="3" eb="4">
      <t>ニ</t>
    </rPh>
    <rPh sb="4" eb="5">
      <t>イチ</t>
    </rPh>
    <rPh sb="5" eb="6">
      <t>ハチ</t>
    </rPh>
    <phoneticPr fontId="51"/>
  </si>
  <si>
    <t>店番</t>
    <rPh sb="0" eb="2">
      <t>テンバン</t>
    </rPh>
    <phoneticPr fontId="51"/>
  </si>
  <si>
    <t>普通預金</t>
    <rPh sb="0" eb="2">
      <t>フツウ</t>
    </rPh>
    <rPh sb="2" eb="4">
      <t>ヨキン</t>
    </rPh>
    <phoneticPr fontId="51"/>
  </si>
  <si>
    <t>口座番号　9839759</t>
    <rPh sb="0" eb="4">
      <t>コウザバンゴウ</t>
    </rPh>
    <phoneticPr fontId="51"/>
  </si>
  <si>
    <t>受取人名義</t>
    <rPh sb="0" eb="3">
      <t>ウケトリニン</t>
    </rPh>
    <rPh sb="3" eb="5">
      <t>メイギ</t>
    </rPh>
    <phoneticPr fontId="51"/>
  </si>
  <si>
    <t>愛知陸上競技教室</t>
    <rPh sb="0" eb="2">
      <t>アイチ</t>
    </rPh>
    <rPh sb="2" eb="4">
      <t>リクジョウ</t>
    </rPh>
    <rPh sb="4" eb="6">
      <t>キョウギ</t>
    </rPh>
    <rPh sb="6" eb="8">
      <t>キョウシツ</t>
    </rPh>
    <phoneticPr fontId="51"/>
  </si>
  <si>
    <t>＊団体名に愛知県立や名古屋市立などは絶対につけないでください。</t>
    <rPh sb="1" eb="4">
      <t>ダンタイメイ</t>
    </rPh>
    <rPh sb="5" eb="9">
      <t>アイチケンリツ</t>
    </rPh>
    <rPh sb="10" eb="15">
      <t>ナゴヤシリツ</t>
    </rPh>
    <rPh sb="18" eb="20">
      <t>ゼッタイ</t>
    </rPh>
    <phoneticPr fontId="51"/>
  </si>
  <si>
    <t>　個人登録の方は個人名で振込を行ってください。</t>
    <rPh sb="1" eb="5">
      <t>コジントウロク</t>
    </rPh>
    <rPh sb="6" eb="7">
      <t>カタ</t>
    </rPh>
    <rPh sb="8" eb="11">
      <t>コジンメイ</t>
    </rPh>
    <rPh sb="12" eb="14">
      <t>フリコミ</t>
    </rPh>
    <rPh sb="15" eb="16">
      <t>オコナ</t>
    </rPh>
    <phoneticPr fontId="51"/>
  </si>
  <si>
    <t>　振込期限</t>
    <rPh sb="1" eb="5">
      <t>フリコミキゲン</t>
    </rPh>
    <phoneticPr fontId="51"/>
  </si>
  <si>
    <t>　１１月８日(金)</t>
    <rPh sb="3" eb="4">
      <t>ガツ</t>
    </rPh>
    <rPh sb="5" eb="6">
      <t>ヒ</t>
    </rPh>
    <rPh sb="7" eb="8">
      <t>キン</t>
    </rPh>
    <phoneticPr fontId="51"/>
  </si>
  <si>
    <t>・今年度は午前クリニック・午後は各自で振り返り練習という形で実施します。</t>
    <rPh sb="1" eb="4">
      <t>コンネンド</t>
    </rPh>
    <rPh sb="5" eb="7">
      <t>ゴゼン</t>
    </rPh>
    <rPh sb="13" eb="15">
      <t>ゴゴ</t>
    </rPh>
    <rPh sb="16" eb="18">
      <t>カクジ</t>
    </rPh>
    <rPh sb="19" eb="20">
      <t>フ</t>
    </rPh>
    <rPh sb="21" eb="22">
      <t>カエ</t>
    </rPh>
    <rPh sb="23" eb="25">
      <t>レンシュウ</t>
    </rPh>
    <rPh sb="28" eb="29">
      <t>カタチ</t>
    </rPh>
    <rPh sb="30" eb="32">
      <t>ジッシ</t>
    </rPh>
    <phoneticPr fontId="46"/>
  </si>
  <si>
    <t>　希望者は、参加申し込み書にサイズを記入し、参加料と一緒にお振込み下さい。　　　　　　　　　　　　</t>
    <rPh sb="22" eb="25">
      <t>サンカリョウ</t>
    </rPh>
    <rPh sb="26" eb="28">
      <t>イッショ</t>
    </rPh>
    <rPh sb="30" eb="32">
      <t>フリコ</t>
    </rPh>
    <rPh sb="33" eb="34">
      <t>クダ</t>
    </rPh>
    <phoneticPr fontId="6"/>
  </si>
  <si>
    <t>・投てき種目は知多で別日に実施します。</t>
    <rPh sb="1" eb="2">
      <t>トウ</t>
    </rPh>
    <rPh sb="4" eb="6">
      <t>シュモク</t>
    </rPh>
    <rPh sb="7" eb="9">
      <t>チタ</t>
    </rPh>
    <rPh sb="10" eb="11">
      <t>ベツ</t>
    </rPh>
    <rPh sb="11" eb="12">
      <t>ビ</t>
    </rPh>
    <rPh sb="13" eb="15">
      <t>ジッシ</t>
    </rPh>
    <phoneticPr fontId="51"/>
  </si>
  <si>
    <t>・天候により、中止となる場合があります。QRコードで実施の可否を前日午後に必ずご確認ください。</t>
    <rPh sb="1" eb="3">
      <t>テンコウ</t>
    </rPh>
    <rPh sb="7" eb="9">
      <t>チュウシ</t>
    </rPh>
    <rPh sb="12" eb="14">
      <t>バアイ</t>
    </rPh>
    <rPh sb="26" eb="28">
      <t>ジッシ</t>
    </rPh>
    <rPh sb="29" eb="31">
      <t>カヒ</t>
    </rPh>
    <rPh sb="32" eb="34">
      <t>ゼンジツ</t>
    </rPh>
    <rPh sb="34" eb="36">
      <t>ゴゴ</t>
    </rPh>
    <rPh sb="37" eb="38">
      <t>カナラ</t>
    </rPh>
    <rPh sb="40" eb="42">
      <t>カクニン</t>
    </rPh>
    <phoneticPr fontId="6"/>
  </si>
  <si>
    <t>・今年度予備日はありません。中止や欠席による返金対応はできませんので予めご了承願います。</t>
    <rPh sb="1" eb="4">
      <t>コンネンド</t>
    </rPh>
    <rPh sb="4" eb="7">
      <t>ヨビビ</t>
    </rPh>
    <rPh sb="14" eb="16">
      <t>チュウシ</t>
    </rPh>
    <rPh sb="17" eb="19">
      <t>ケッセキ</t>
    </rPh>
    <rPh sb="22" eb="26">
      <t>ヘンキンタイオウ</t>
    </rPh>
    <rPh sb="34" eb="35">
      <t>アラカジ</t>
    </rPh>
    <rPh sb="37" eb="39">
      <t>リョウショウ</t>
    </rPh>
    <rPh sb="39" eb="40">
      <t>ネガ</t>
    </rPh>
    <phoneticPr fontId="51"/>
  </si>
  <si>
    <t>・Tシャツについて・・・1枚2200円(税込)で、事前注文となります。Ｔシャツのお渡しは、第２回目の予定です。</t>
    <rPh sb="13" eb="14">
      <t>マイ</t>
    </rPh>
    <rPh sb="18" eb="19">
      <t>エン</t>
    </rPh>
    <rPh sb="20" eb="21">
      <t>ゼイ</t>
    </rPh>
    <rPh sb="21" eb="22">
      <t>コミ</t>
    </rPh>
    <rPh sb="25" eb="27">
      <t>ジゼン</t>
    </rPh>
    <rPh sb="27" eb="29">
      <t>チュウモン</t>
    </rPh>
    <rPh sb="41" eb="42">
      <t>ワタ</t>
    </rPh>
    <rPh sb="45" eb="46">
      <t>ダイ</t>
    </rPh>
    <rPh sb="47" eb="48">
      <t>カイ</t>
    </rPh>
    <rPh sb="48" eb="49">
      <t>メ</t>
    </rPh>
    <rPh sb="50" eb="52">
      <t>ヨテイ</t>
    </rPh>
    <phoneticPr fontId="6"/>
  </si>
  <si>
    <t>XL</t>
    <phoneticPr fontId="6"/>
  </si>
  <si>
    <t>2XL</t>
    <phoneticPr fontId="6"/>
  </si>
  <si>
    <t>3XL</t>
  </si>
  <si>
    <t>3XL</t>
    <phoneticPr fontId="6"/>
  </si>
  <si>
    <t>4XL</t>
  </si>
  <si>
    <t>男女事前</t>
    <rPh sb="0" eb="2">
      <t>ダンジョ</t>
    </rPh>
    <rPh sb="2" eb="4">
      <t>ジゼン</t>
    </rPh>
    <phoneticPr fontId="6"/>
  </si>
  <si>
    <t>男女当日</t>
    <rPh sb="0" eb="2">
      <t>ダンジョ</t>
    </rPh>
    <rPh sb="2" eb="4">
      <t>トウジツ</t>
    </rPh>
    <phoneticPr fontId="6"/>
  </si>
  <si>
    <t>県大会
3位以内</t>
    <rPh sb="0" eb="3">
      <t>ケンタイカイ</t>
    </rPh>
    <rPh sb="5" eb="8">
      <t>イイナイ</t>
    </rPh>
    <phoneticPr fontId="6"/>
  </si>
  <si>
    <t>中学生のみ</t>
    <rPh sb="0" eb="3">
      <t>チュウ</t>
    </rPh>
    <phoneticPr fontId="6"/>
  </si>
  <si>
    <t>中１</t>
    <rPh sb="0" eb="1">
      <t>チュウ</t>
    </rPh>
    <phoneticPr fontId="6"/>
  </si>
  <si>
    <t>中２</t>
    <rPh sb="0" eb="1">
      <t>チュウ</t>
    </rPh>
    <phoneticPr fontId="6"/>
  </si>
  <si>
    <t>中３</t>
    <rPh sb="0" eb="1">
      <t>チュウ</t>
    </rPh>
    <phoneticPr fontId="6"/>
  </si>
  <si>
    <t>高１</t>
    <rPh sb="0" eb="1">
      <t>コウ</t>
    </rPh>
    <phoneticPr fontId="6"/>
  </si>
  <si>
    <t>高２</t>
    <rPh sb="0" eb="1">
      <t>コウ</t>
    </rPh>
    <phoneticPr fontId="6"/>
  </si>
  <si>
    <t>高３</t>
    <rPh sb="0" eb="1">
      <t>コウ</t>
    </rPh>
    <phoneticPr fontId="6"/>
  </si>
  <si>
    <t>大１</t>
    <rPh sb="0" eb="1">
      <t>ダイ</t>
    </rPh>
    <phoneticPr fontId="6"/>
  </si>
  <si>
    <t>大２</t>
    <rPh sb="0" eb="1">
      <t>ダイ</t>
    </rPh>
    <phoneticPr fontId="6"/>
  </si>
  <si>
    <t>大３</t>
    <rPh sb="0" eb="1">
      <t>ダイ</t>
    </rPh>
    <phoneticPr fontId="6"/>
  </si>
  <si>
    <t>大４</t>
    <rPh sb="0" eb="1">
      <t>ダイ</t>
    </rPh>
    <phoneticPr fontId="6"/>
  </si>
  <si>
    <t>大５</t>
    <rPh sb="0" eb="1">
      <t>ダイ</t>
    </rPh>
    <phoneticPr fontId="6"/>
  </si>
  <si>
    <t>大６</t>
    <rPh sb="0" eb="1">
      <t>ダイ</t>
    </rPh>
    <phoneticPr fontId="6"/>
  </si>
  <si>
    <t>その他</t>
    <rPh sb="2" eb="3">
      <t>タ</t>
    </rPh>
    <phoneticPr fontId="6"/>
  </si>
  <si>
    <t>事前</t>
    <rPh sb="0" eb="2">
      <t>ジゼン</t>
    </rPh>
    <phoneticPr fontId="6"/>
  </si>
  <si>
    <t>当日</t>
    <rPh sb="0" eb="2">
      <t>トウジツ</t>
    </rPh>
    <phoneticPr fontId="6"/>
  </si>
  <si>
    <t xml:space="preserve">４ </t>
    <phoneticPr fontId="6"/>
  </si>
  <si>
    <t>参加日時が不明の場合、事前申込期限を過ぎた場合などは、当日を選択してください。</t>
    <rPh sb="0" eb="2">
      <t>サンカ</t>
    </rPh>
    <rPh sb="2" eb="4">
      <t>ニチジ</t>
    </rPh>
    <rPh sb="5" eb="7">
      <t>フメイ</t>
    </rPh>
    <rPh sb="8" eb="10">
      <t>バアイ</t>
    </rPh>
    <rPh sb="11" eb="13">
      <t>ジゼン</t>
    </rPh>
    <rPh sb="13" eb="17">
      <t>モウシコミキゲ</t>
    </rPh>
    <rPh sb="18" eb="19">
      <t>ス</t>
    </rPh>
    <rPh sb="21" eb="23">
      <t>バアイ</t>
    </rPh>
    <rPh sb="27" eb="29">
      <t>トウジツ</t>
    </rPh>
    <rPh sb="30" eb="32">
      <t>センタク</t>
    </rPh>
    <phoneticPr fontId="6"/>
  </si>
  <si>
    <t>5XL</t>
  </si>
  <si>
    <t>6XL</t>
  </si>
  <si>
    <t>7XL</t>
  </si>
  <si>
    <t>5XL</t>
    <phoneticPr fontId="6"/>
  </si>
  <si>
    <t>１回目参加･当日</t>
    <rPh sb="1" eb="2">
      <t>カイ</t>
    </rPh>
    <rPh sb="2" eb="3">
      <t>メ</t>
    </rPh>
    <rPh sb="3" eb="5">
      <t>サンカ</t>
    </rPh>
    <rPh sb="6" eb="8">
      <t>トウジツ</t>
    </rPh>
    <phoneticPr fontId="6"/>
  </si>
  <si>
    <t>１回目参加･事前</t>
    <rPh sb="1" eb="2">
      <t>カイ</t>
    </rPh>
    <rPh sb="2" eb="3">
      <t>メ</t>
    </rPh>
    <rPh sb="3" eb="5">
      <t>サンカ</t>
    </rPh>
    <rPh sb="6" eb="8">
      <t>ジゼン</t>
    </rPh>
    <phoneticPr fontId="6"/>
  </si>
  <si>
    <t>✕</t>
    <phoneticPr fontId="6"/>
  </si>
  <si>
    <r>
      <t>２回目参加･</t>
    </r>
    <r>
      <rPr>
        <b/>
        <sz val="11"/>
        <rFont val="MS UI Gothic"/>
        <family val="3"/>
        <charset val="128"/>
      </rPr>
      <t>当日</t>
    </r>
    <rPh sb="1" eb="2">
      <t>カイ</t>
    </rPh>
    <rPh sb="2" eb="3">
      <t>メ</t>
    </rPh>
    <rPh sb="3" eb="5">
      <t>サンカ</t>
    </rPh>
    <rPh sb="6" eb="8">
      <t>トウジツ</t>
    </rPh>
    <phoneticPr fontId="6"/>
  </si>
  <si>
    <t>２回目参加･事前</t>
    <rPh sb="1" eb="2">
      <t>カイ</t>
    </rPh>
    <rPh sb="2" eb="3">
      <t>メ</t>
    </rPh>
    <rPh sb="3" eb="5">
      <t>サンカ</t>
    </rPh>
    <rPh sb="6" eb="8">
      <t>ジz</t>
    </rPh>
    <phoneticPr fontId="6"/>
  </si>
  <si>
    <r>
      <t>３回目参加･</t>
    </r>
    <r>
      <rPr>
        <b/>
        <sz val="11"/>
        <rFont val="MS UI Gothic"/>
        <family val="3"/>
        <charset val="128"/>
      </rPr>
      <t>事前</t>
    </r>
    <rPh sb="1" eb="2">
      <t>カイ</t>
    </rPh>
    <rPh sb="2" eb="3">
      <t>メ</t>
    </rPh>
    <rPh sb="3" eb="5">
      <t>サンカ</t>
    </rPh>
    <rPh sb="6" eb="8">
      <t>ジ</t>
    </rPh>
    <phoneticPr fontId="6"/>
  </si>
  <si>
    <t>３回目参加･当日</t>
    <rPh sb="1" eb="2">
      <t>カイ</t>
    </rPh>
    <rPh sb="2" eb="3">
      <t>メ</t>
    </rPh>
    <rPh sb="3" eb="5">
      <t>サンカ</t>
    </rPh>
    <rPh sb="6" eb="8">
      <t>トウ</t>
    </rPh>
    <phoneticPr fontId="6"/>
  </si>
  <si>
    <t>参加費　計</t>
    <rPh sb="0" eb="3">
      <t>サンカヒ</t>
    </rPh>
    <rPh sb="4" eb="5">
      <t>ケイ</t>
    </rPh>
    <phoneticPr fontId="6"/>
  </si>
  <si>
    <t>◯</t>
    <phoneticPr fontId="6"/>
  </si>
  <si>
    <t>このファイルは、１１月６日までしか利用できません。それ以降は、当日申し込み専用ファイルをご利用ください。</t>
    <rPh sb="10" eb="11">
      <t>ガツ</t>
    </rPh>
    <rPh sb="12" eb="13">
      <t>ヒ</t>
    </rPh>
    <rPh sb="17" eb="19">
      <t>リヨウ</t>
    </rPh>
    <rPh sb="27" eb="29">
      <t>イコウ</t>
    </rPh>
    <rPh sb="31" eb="34">
      <t>トウジツモウ</t>
    </rPh>
    <rPh sb="35" eb="36">
      <t>コ</t>
    </rPh>
    <rPh sb="37" eb="39">
      <t>センヨウ</t>
    </rPh>
    <rPh sb="45" eb="47">
      <t>リヨウ</t>
    </rPh>
    <phoneticPr fontId="6"/>
  </si>
  <si>
    <t>中学生以上事前用</t>
    <rPh sb="0" eb="3">
      <t>チュウガクセイ</t>
    </rPh>
    <rPh sb="3" eb="5">
      <t>イジョウ</t>
    </rPh>
    <rPh sb="5" eb="7">
      <t>ジゼン</t>
    </rPh>
    <rPh sb="7" eb="8">
      <t>ヨウ</t>
    </rPh>
    <phoneticPr fontId="6"/>
  </si>
  <si>
    <t>事前申込期間：令和6年10月15日(火)～11月6日(水)</t>
    <rPh sb="0" eb="4">
      <t>ジゼンモウ</t>
    </rPh>
    <rPh sb="4" eb="6">
      <t>キカン</t>
    </rPh>
    <rPh sb="7" eb="9">
      <t>レイワ</t>
    </rPh>
    <rPh sb="10" eb="11">
      <t>ネン</t>
    </rPh>
    <rPh sb="13" eb="14">
      <t>ガツ</t>
    </rPh>
    <rPh sb="16" eb="17">
      <t>ヒ</t>
    </rPh>
    <rPh sb="18" eb="19">
      <t>ヒ</t>
    </rPh>
    <rPh sb="23" eb="24">
      <t>ガツ</t>
    </rPh>
    <rPh sb="25" eb="26">
      <t>ヒ</t>
    </rPh>
    <rPh sb="27" eb="28">
      <t>ミズ</t>
    </rPh>
    <phoneticPr fontId="6"/>
  </si>
  <si>
    <t>このファイルは10月15日～11月6日までの利用です</t>
    <rPh sb="9" eb="10">
      <t>ガツ</t>
    </rPh>
    <rPh sb="12" eb="13">
      <t>ヒ</t>
    </rPh>
    <rPh sb="16" eb="17">
      <t>ガツ</t>
    </rPh>
    <rPh sb="18" eb="19">
      <t>ヒ</t>
    </rPh>
    <rPh sb="22" eb="24">
      <t>リヨウ</t>
    </rPh>
    <phoneticPr fontId="6"/>
  </si>
  <si>
    <t>団体・個人名</t>
    <rPh sb="0" eb="2">
      <t>ダンタイ</t>
    </rPh>
    <rPh sb="3" eb="5">
      <t>コジン</t>
    </rPh>
    <rPh sb="5" eb="6">
      <t>メイ</t>
    </rPh>
    <phoneticPr fontId="6"/>
  </si>
  <si>
    <t>←入力　個人での申込みで本人が未成年の場合は保護者氏名を入力してください。</t>
    <rPh sb="1" eb="3">
      <t>ニュウリョク</t>
    </rPh>
    <rPh sb="4" eb="6">
      <t>コジン</t>
    </rPh>
    <rPh sb="8" eb="11">
      <t>モウシコ</t>
    </rPh>
    <rPh sb="12" eb="14">
      <t>ホンニン</t>
    </rPh>
    <rPh sb="15" eb="18">
      <t>ミセイネン</t>
    </rPh>
    <rPh sb="19" eb="21">
      <t>バアイ</t>
    </rPh>
    <rPh sb="22" eb="25">
      <t>ホゴシャ</t>
    </rPh>
    <rPh sb="25" eb="27">
      <t>シメイ</t>
    </rPh>
    <rPh sb="28" eb="32">
      <t>ニュウ</t>
    </rPh>
    <phoneticPr fontId="6"/>
  </si>
  <si>
    <t>　　②振込先</t>
    <rPh sb="3" eb="5">
      <t>フリコミ</t>
    </rPh>
    <rPh sb="5" eb="6">
      <t>サキ</t>
    </rPh>
    <phoneticPr fontId="6"/>
  </si>
  <si>
    <t>　　③申込完了</t>
    <rPh sb="3" eb="5">
      <t>モウシコミ</t>
    </rPh>
    <rPh sb="5" eb="7">
      <t>カンリョウ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</si>
</sst>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s>
  <fonts count="9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sz val="18"/>
      <color theme="1"/>
      <name val="ＭＳ Ｐゴシック"/>
      <family val="2"/>
      <charset val="128"/>
      <scheme val="minor"/>
    </font>
    <font>
      <sz val="11"/>
      <name val="ＭＳ Ｐ明朝"/>
      <family val="1"/>
      <charset val="128"/>
    </font>
    <font>
      <sz val="9"/>
      <color theme="1"/>
      <name val="ＭＳ ゴシック"/>
      <family val="2"/>
      <charset val="128"/>
    </font>
    <font>
      <b/>
      <sz val="16"/>
      <color theme="1"/>
      <name val="ＭＳ Ｐ明朝"/>
      <family val="1"/>
      <charset val="128"/>
    </font>
    <font>
      <b/>
      <sz val="12"/>
      <color theme="1"/>
      <name val="ＭＳ Ｐ明朝"/>
      <family val="1"/>
      <charset val="128"/>
    </font>
    <font>
      <b/>
      <sz val="12"/>
      <color theme="1"/>
      <name val="ＭＳ Ｐゴシック"/>
      <family val="2"/>
      <charset val="128"/>
      <scheme val="minor"/>
    </font>
    <font>
      <sz val="16"/>
      <color theme="1"/>
      <name val="ＭＳ Ｐゴシック"/>
      <family val="2"/>
      <charset val="128"/>
      <scheme val="minor"/>
    </font>
    <font>
      <b/>
      <u val="double"/>
      <sz val="14"/>
      <color theme="1"/>
      <name val="ＭＳ Ｐ明朝"/>
      <family val="1"/>
      <charset val="128"/>
    </font>
    <font>
      <b/>
      <sz val="13"/>
      <color theme="1"/>
      <name val="ＭＳ Ｐ明朝"/>
      <family val="1"/>
      <charset val="128"/>
    </font>
    <font>
      <b/>
      <sz val="18"/>
      <color theme="1"/>
      <name val="ＭＳ Ｐゴシック"/>
      <family val="3"/>
      <charset val="128"/>
    </font>
    <font>
      <b/>
      <sz val="14"/>
      <color theme="1"/>
      <name val="ＭＳ Ｐ明朝"/>
      <family val="1"/>
      <charset val="128"/>
    </font>
    <font>
      <sz val="14"/>
      <color theme="1"/>
      <name val="ＭＳ Ｐゴシック"/>
      <family val="2"/>
      <charset val="128"/>
      <scheme val="minor"/>
    </font>
    <font>
      <b/>
      <sz val="9"/>
      <color indexed="81"/>
      <name val="MS P ゴシック"/>
      <family val="3"/>
      <charset val="128"/>
    </font>
    <font>
      <b/>
      <sz val="11"/>
      <name val="MS UI Gothic"/>
      <family val="3"/>
      <charset val="128"/>
    </font>
    <font>
      <b/>
      <sz val="11"/>
      <color theme="1"/>
      <name val="ＭＳ Ｐゴシック"/>
      <family val="3"/>
      <charset val="128"/>
      <scheme val="minor"/>
    </font>
    <font>
      <b/>
      <sz val="16"/>
      <color indexed="81"/>
      <name val="MS P ゴシック"/>
      <family val="3"/>
      <charset val="128"/>
    </font>
    <font>
      <sz val="20"/>
      <color theme="1"/>
      <name val="HG創英角ｺﾞｼｯｸUB"/>
      <family val="3"/>
      <charset val="128"/>
    </font>
    <font>
      <sz val="14"/>
      <color theme="1"/>
      <name val="HG創英ﾌﾟﾚｾﾞﾝｽEB"/>
      <family val="1"/>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medium">
        <color indexed="64"/>
      </right>
      <top/>
      <bottom/>
      <diagonal/>
    </border>
    <border>
      <left style="medium">
        <color indexed="64"/>
      </left>
      <right style="thin">
        <color indexed="64"/>
      </right>
      <top style="thin">
        <color indexed="64"/>
      </top>
      <bottom/>
      <diagonal/>
    </border>
    <border>
      <left/>
      <right style="thin">
        <color auto="1"/>
      </right>
      <top style="double">
        <color indexed="64"/>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top style="double">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32">
    <xf numFmtId="0" fontId="0" fillId="0" borderId="0" xfId="0">
      <alignment vertical="center"/>
    </xf>
    <xf numFmtId="0" fontId="30" fillId="0" borderId="0" xfId="0" applyFont="1" applyAlignment="1">
      <alignment horizontal="center" vertical="center"/>
    </xf>
    <xf numFmtId="0" fontId="31" fillId="0" borderId="0" xfId="0" applyFo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Alignment="1">
      <alignment horizontal="center" vertical="center"/>
    </xf>
    <xf numFmtId="0" fontId="29" fillId="0" borderId="0" xfId="1" applyAlignment="1">
      <alignment horizontal="right" vertical="center" shrinkToFit="1"/>
    </xf>
    <xf numFmtId="0" fontId="29" fillId="0" borderId="0" xfId="1" applyAlignment="1">
      <alignment vertical="center"/>
    </xf>
    <xf numFmtId="0" fontId="10" fillId="0" borderId="0" xfId="1" applyFont="1" applyAlignment="1">
      <alignment horizontal="center" shrinkToFit="1"/>
    </xf>
    <xf numFmtId="0" fontId="12" fillId="0" borderId="0" xfId="1" applyFont="1" applyAlignment="1">
      <alignment vertical="center" shrinkToFit="1"/>
    </xf>
    <xf numFmtId="0" fontId="17" fillId="0" borderId="0" xfId="1" applyFont="1"/>
    <xf numFmtId="0" fontId="29" fillId="0" borderId="0" xfId="1" applyAlignment="1">
      <alignment horizontal="right" shrinkToFit="1"/>
    </xf>
    <xf numFmtId="0" fontId="29" fillId="0" borderId="0" xfId="1" applyAlignment="1">
      <alignment horizontal="right"/>
    </xf>
    <xf numFmtId="0" fontId="12" fillId="0" borderId="14" xfId="1" applyFont="1" applyBorder="1" applyAlignment="1">
      <alignment horizontal="center" vertical="center" shrinkToFit="1"/>
    </xf>
    <xf numFmtId="0" fontId="37" fillId="0" borderId="0" xfId="0" applyFont="1">
      <alignment vertical="center"/>
    </xf>
    <xf numFmtId="0" fontId="44"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34" fillId="0" borderId="15" xfId="0" applyFont="1" applyBorder="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lignment vertical="center"/>
    </xf>
    <xf numFmtId="0" fontId="39" fillId="0" borderId="0" xfId="0" applyFont="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5" xfId="0" applyFont="1" applyBorder="1" applyAlignment="1" applyProtection="1">
      <alignment horizontal="center" vertical="center" shrinkToFit="1"/>
      <protection locked="0"/>
    </xf>
    <xf numFmtId="56" fontId="34" fillId="0" borderId="0" xfId="0" applyNumberFormat="1" applyFont="1" applyAlignment="1">
      <alignment horizontal="center" vertical="center"/>
    </xf>
    <xf numFmtId="0" fontId="39" fillId="0" borderId="0" xfId="0" applyFont="1">
      <alignment vertical="center"/>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38" fillId="0" borderId="0" xfId="0" applyFont="1">
      <alignment vertical="center"/>
    </xf>
    <xf numFmtId="0" fontId="24" fillId="0" borderId="0" xfId="0" applyFont="1">
      <alignment vertical="center"/>
    </xf>
    <xf numFmtId="0" fontId="33" fillId="0" borderId="0" xfId="1" applyFont="1" applyAlignment="1">
      <alignment horizontal="center" vertical="center"/>
    </xf>
    <xf numFmtId="0" fontId="13" fillId="0" borderId="0" xfId="1" applyFont="1" applyAlignment="1">
      <alignment horizontal="center" vertical="center"/>
    </xf>
    <xf numFmtId="0" fontId="19" fillId="0" borderId="0" xfId="1" applyFont="1" applyAlignment="1">
      <alignment horizontal="center" shrinkToFit="1"/>
    </xf>
    <xf numFmtId="0" fontId="34" fillId="0" borderId="43" xfId="0" applyFont="1" applyBorder="1" applyAlignment="1">
      <alignment horizontal="center" vertical="center" wrapText="1"/>
    </xf>
    <xf numFmtId="0" fontId="34" fillId="2" borderId="44" xfId="0" applyFont="1" applyFill="1" applyBorder="1" applyAlignment="1">
      <alignment horizontal="center" vertical="center"/>
    </xf>
    <xf numFmtId="0" fontId="34" fillId="0" borderId="44"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5" fontId="21" fillId="0" borderId="8" xfId="1" applyNumberFormat="1" applyFont="1" applyBorder="1" applyAlignment="1">
      <alignment horizontal="center" vertical="center"/>
    </xf>
    <xf numFmtId="0" fontId="21" fillId="0" borderId="28" xfId="1" applyFont="1" applyBorder="1" applyAlignment="1">
      <alignment horizontal="center" vertical="center"/>
    </xf>
    <xf numFmtId="0" fontId="12" fillId="0" borderId="10" xfId="1" applyFont="1" applyBorder="1" applyAlignment="1">
      <alignment horizontal="center" vertical="center" shrinkToFit="1"/>
    </xf>
    <xf numFmtId="0" fontId="13" fillId="0" borderId="0" xfId="1" applyFont="1" applyAlignment="1">
      <alignment vertical="center"/>
    </xf>
    <xf numFmtId="0" fontId="33" fillId="0" borderId="0" xfId="1" applyFont="1" applyAlignment="1">
      <alignment vertical="center"/>
    </xf>
    <xf numFmtId="0" fontId="30" fillId="0" borderId="20" xfId="0" applyFont="1" applyBorder="1" applyAlignment="1">
      <alignment horizontal="center" vertical="center"/>
    </xf>
    <xf numFmtId="0" fontId="34" fillId="0" borderId="20" xfId="0" applyFont="1" applyBorder="1">
      <alignment vertical="center"/>
    </xf>
    <xf numFmtId="0" fontId="34" fillId="0" borderId="20" xfId="0" applyFont="1" applyBorder="1" applyAlignment="1">
      <alignment horizontal="center" vertical="center"/>
    </xf>
    <xf numFmtId="0" fontId="32" fillId="0" borderId="0" xfId="0" applyFont="1" applyAlignment="1">
      <alignment vertical="center" wrapText="1"/>
    </xf>
    <xf numFmtId="0" fontId="13" fillId="0" borderId="0" xfId="1" applyFont="1" applyAlignment="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3" xfId="0" applyFont="1" applyBorder="1" applyAlignment="1" applyProtection="1">
      <alignment horizontal="center" vertical="center" shrinkToFit="1"/>
      <protection locked="0"/>
    </xf>
    <xf numFmtId="0" fontId="30" fillId="0" borderId="54" xfId="0" applyFont="1" applyBorder="1">
      <alignment vertical="center"/>
    </xf>
    <xf numFmtId="0" fontId="30" fillId="0" borderId="55" xfId="0" applyFont="1" applyBorder="1">
      <alignment vertical="center"/>
    </xf>
    <xf numFmtId="0" fontId="30" fillId="0" borderId="56" xfId="0" applyFont="1" applyBorder="1">
      <alignment vertical="center"/>
    </xf>
    <xf numFmtId="0" fontId="30" fillId="0" borderId="0" xfId="0" applyFont="1" applyAlignment="1">
      <alignment horizontal="center" vertical="center" wrapText="1"/>
    </xf>
    <xf numFmtId="5" fontId="30" fillId="0" borderId="0" xfId="0" applyNumberFormat="1" applyFont="1" applyAlignment="1" applyProtection="1">
      <alignment horizontal="center" vertical="center" shrinkToFit="1"/>
      <protection locked="0"/>
    </xf>
    <xf numFmtId="56" fontId="34" fillId="2" borderId="57" xfId="0" applyNumberFormat="1" applyFont="1" applyFill="1" applyBorder="1" applyAlignment="1">
      <alignment horizontal="center" vertical="center"/>
    </xf>
    <xf numFmtId="56" fontId="34" fillId="2" borderId="52" xfId="0" applyNumberFormat="1" applyFont="1" applyFill="1" applyBorder="1" applyAlignment="1">
      <alignment horizontal="center" vertical="center"/>
    </xf>
    <xf numFmtId="56" fontId="30" fillId="0" borderId="2" xfId="0" applyNumberFormat="1" applyFont="1" applyBorder="1" applyAlignment="1">
      <alignment horizontal="center" vertical="center"/>
    </xf>
    <xf numFmtId="5" fontId="52" fillId="0" borderId="2" xfId="0" applyNumberFormat="1" applyFont="1" applyBorder="1" applyAlignment="1">
      <alignment horizontal="center" vertical="center"/>
    </xf>
    <xf numFmtId="56" fontId="30" fillId="0" borderId="0" xfId="0" applyNumberFormat="1" applyFont="1" applyAlignment="1">
      <alignment horizontal="center" vertical="center"/>
    </xf>
    <xf numFmtId="5" fontId="52" fillId="0" borderId="0" xfId="0" applyNumberFormat="1" applyFont="1" applyAlignment="1">
      <alignment horizontal="center" vertical="center"/>
    </xf>
    <xf numFmtId="56" fontId="34" fillId="2" borderId="0" xfId="0" applyNumberFormat="1" applyFont="1" applyFill="1" applyAlignment="1">
      <alignment horizontal="center" vertical="center"/>
    </xf>
    <xf numFmtId="0" fontId="36" fillId="0" borderId="0" xfId="0" applyFont="1" applyAlignment="1" applyProtection="1">
      <alignment horizontal="center" vertical="center"/>
      <protection locked="0"/>
    </xf>
    <xf numFmtId="0" fontId="30" fillId="0" borderId="10" xfId="0"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56" fontId="34" fillId="2" borderId="5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56" fontId="34" fillId="2" borderId="49" xfId="0" applyNumberFormat="1" applyFont="1" applyFill="1" applyBorder="1" applyAlignment="1">
      <alignment horizontal="center" vertical="center"/>
    </xf>
    <xf numFmtId="177" fontId="30" fillId="0" borderId="14" xfId="0" applyNumberFormat="1" applyFont="1" applyBorder="1" applyAlignment="1" applyProtection="1">
      <alignment horizontal="center" vertical="center" shrinkToFit="1"/>
      <protection locked="0"/>
    </xf>
    <xf numFmtId="5" fontId="21" fillId="0" borderId="57" xfId="1" applyNumberFormat="1" applyFont="1" applyBorder="1" applyAlignment="1">
      <alignment horizontal="center" vertical="center"/>
    </xf>
    <xf numFmtId="0" fontId="21" fillId="0" borderId="60" xfId="1" applyFont="1" applyBorder="1" applyAlignment="1">
      <alignment horizontal="center" vertical="center"/>
    </xf>
    <xf numFmtId="177" fontId="30" fillId="0" borderId="0" xfId="0" applyNumberFormat="1" applyFont="1" applyAlignment="1" applyProtection="1">
      <alignment horizontal="center" vertical="center" shrinkToFit="1"/>
      <protection locked="0"/>
    </xf>
    <xf numFmtId="178" fontId="13" fillId="0" borderId="0" xfId="1" applyNumberFormat="1" applyFont="1" applyAlignment="1">
      <alignment vertical="center"/>
    </xf>
    <xf numFmtId="178" fontId="13" fillId="0" borderId="0" xfId="1" applyNumberFormat="1" applyFont="1" applyAlignment="1">
      <alignment horizontal="center" vertical="center"/>
    </xf>
    <xf numFmtId="0" fontId="12" fillId="0" borderId="46" xfId="1" applyFont="1" applyBorder="1" applyAlignment="1">
      <alignment horizontal="center" vertical="center" shrinkToFit="1"/>
    </xf>
    <xf numFmtId="0" fontId="56" fillId="0" borderId="0" xfId="1" applyFont="1" applyAlignment="1">
      <alignment vertical="center" shrinkToFit="1"/>
    </xf>
    <xf numFmtId="0" fontId="30" fillId="0" borderId="49" xfId="0" applyFont="1" applyBorder="1" applyAlignment="1">
      <alignment horizontal="center" vertical="center"/>
    </xf>
    <xf numFmtId="0" fontId="54" fillId="0" borderId="14" xfId="0" applyFont="1" applyBorder="1" applyAlignment="1" applyProtection="1">
      <alignment horizontal="center" vertical="center"/>
      <protection locked="0"/>
    </xf>
    <xf numFmtId="0" fontId="30" fillId="0" borderId="61" xfId="0" applyFont="1" applyBorder="1" applyAlignment="1">
      <alignment horizontal="center" vertical="center"/>
    </xf>
    <xf numFmtId="0" fontId="32" fillId="0" borderId="61" xfId="0" applyFont="1" applyBorder="1" applyAlignment="1">
      <alignment vertical="center" wrapText="1"/>
    </xf>
    <xf numFmtId="0" fontId="32" fillId="0" borderId="14" xfId="0" applyFont="1" applyBorder="1" applyAlignment="1">
      <alignment vertical="center" wrapText="1"/>
    </xf>
    <xf numFmtId="0" fontId="30" fillId="0" borderId="14" xfId="0" applyFont="1" applyBorder="1" applyAlignment="1">
      <alignment horizontal="center" vertical="center"/>
    </xf>
    <xf numFmtId="0" fontId="53" fillId="0" borderId="62" xfId="0" applyFont="1" applyBorder="1" applyAlignment="1">
      <alignment horizontal="center" vertical="center"/>
    </xf>
    <xf numFmtId="0" fontId="32" fillId="0" borderId="62" xfId="0" applyFont="1" applyBorder="1" applyAlignment="1">
      <alignment vertical="center" wrapText="1"/>
    </xf>
    <xf numFmtId="0" fontId="13" fillId="0" borderId="49" xfId="1" applyFont="1" applyBorder="1" applyAlignment="1">
      <alignment vertical="center" wrapText="1" shrinkToFit="1"/>
    </xf>
    <xf numFmtId="0" fontId="48" fillId="0" borderId="0" xfId="1" applyFont="1" applyAlignment="1">
      <alignment horizontal="distributed" vertical="center" indent="1"/>
    </xf>
    <xf numFmtId="0" fontId="29" fillId="0" borderId="0" xfId="1" applyAlignment="1">
      <alignment horizontal="center" vertical="center"/>
    </xf>
    <xf numFmtId="0" fontId="13" fillId="0" borderId="20" xfId="1" applyFont="1" applyBorder="1" applyAlignment="1">
      <alignment horizontal="center" vertical="center"/>
    </xf>
    <xf numFmtId="0" fontId="48" fillId="0" borderId="20" xfId="1" applyFont="1" applyBorder="1" applyAlignment="1">
      <alignment horizontal="distributed" vertical="center" indent="1"/>
    </xf>
    <xf numFmtId="0" fontId="21" fillId="0" borderId="20" xfId="1" applyFont="1" applyBorder="1" applyAlignment="1">
      <alignment horizontal="center" vertical="center"/>
    </xf>
    <xf numFmtId="0" fontId="29" fillId="0" borderId="20" xfId="1" applyBorder="1" applyAlignment="1">
      <alignment horizontal="center" vertical="center"/>
    </xf>
    <xf numFmtId="0" fontId="13" fillId="0" borderId="0" xfId="1" applyFont="1" applyAlignment="1">
      <alignment vertical="center" wrapText="1" shrinkToFit="1"/>
    </xf>
    <xf numFmtId="0" fontId="13" fillId="0" borderId="20" xfId="1" applyFont="1" applyBorder="1" applyAlignment="1">
      <alignment vertical="center" wrapText="1" shrinkToFit="1"/>
    </xf>
    <xf numFmtId="0" fontId="57" fillId="0" borderId="10" xfId="0" applyFont="1" applyBorder="1" applyAlignment="1">
      <alignment horizontal="center" vertical="center"/>
    </xf>
    <xf numFmtId="0" fontId="58" fillId="0" borderId="14" xfId="0" applyFont="1" applyBorder="1" applyAlignment="1">
      <alignment horizontal="center" vertical="center" wrapText="1"/>
    </xf>
    <xf numFmtId="0" fontId="58" fillId="0" borderId="14" xfId="0" applyFont="1" applyBorder="1" applyAlignment="1">
      <alignment horizontal="center" vertical="center"/>
    </xf>
    <xf numFmtId="0" fontId="59" fillId="0" borderId="61" xfId="0" applyFont="1" applyBorder="1" applyAlignment="1">
      <alignment horizontal="center" vertical="center"/>
    </xf>
    <xf numFmtId="0" fontId="59" fillId="0" borderId="61" xfId="0" applyFont="1" applyBorder="1" applyAlignment="1">
      <alignment horizontal="center" vertical="center" wrapText="1"/>
    </xf>
    <xf numFmtId="0" fontId="58" fillId="0" borderId="62" xfId="0" applyFont="1" applyBorder="1" applyAlignment="1">
      <alignment horizontal="center" vertical="center"/>
    </xf>
    <xf numFmtId="0" fontId="58" fillId="0" borderId="62" xfId="0" applyFont="1" applyBorder="1" applyAlignment="1">
      <alignment horizontal="center" vertical="center" wrapText="1"/>
    </xf>
    <xf numFmtId="0" fontId="58" fillId="0" borderId="14" xfId="0" applyFont="1" applyBorder="1" applyAlignment="1" applyProtection="1">
      <alignment horizontal="center" vertical="center"/>
      <protection locked="0"/>
    </xf>
    <xf numFmtId="5" fontId="21" fillId="0" borderId="63" xfId="1" applyNumberFormat="1" applyFont="1" applyBorder="1" applyAlignment="1">
      <alignment vertical="center"/>
    </xf>
    <xf numFmtId="5" fontId="21" fillId="0" borderId="9" xfId="1" applyNumberFormat="1" applyFont="1" applyBorder="1" applyAlignment="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Font="1" applyBorder="1" applyAlignment="1">
      <alignment horizontal="center" vertical="center" wrapText="1"/>
    </xf>
    <xf numFmtId="177" fontId="30" fillId="0" borderId="2" xfId="0" applyNumberFormat="1" applyFont="1" applyBorder="1" applyAlignment="1" applyProtection="1">
      <alignment horizontal="center" vertical="center" shrinkToFit="1"/>
      <protection locked="0"/>
    </xf>
    <xf numFmtId="177" fontId="30" fillId="0" borderId="9" xfId="0" applyNumberFormat="1" applyFont="1" applyBorder="1" applyAlignment="1" applyProtection="1">
      <alignment horizontal="center" vertical="center" shrinkToFit="1"/>
      <protection locked="0"/>
    </xf>
    <xf numFmtId="0" fontId="61" fillId="0" borderId="0" xfId="0" applyFont="1">
      <alignment vertical="center"/>
    </xf>
    <xf numFmtId="0" fontId="30" fillId="0" borderId="2" xfId="0" applyFont="1" applyBorder="1" applyAlignment="1">
      <alignment horizontal="center" vertical="center"/>
    </xf>
    <xf numFmtId="176" fontId="23" fillId="0" borderId="0" xfId="1" applyNumberFormat="1" applyFont="1" applyAlignment="1">
      <alignment horizontal="center" vertical="center"/>
    </xf>
    <xf numFmtId="177" fontId="30" fillId="0" borderId="64" xfId="0" applyNumberFormat="1" applyFont="1" applyBorder="1" applyAlignment="1" applyProtection="1">
      <alignment horizontal="center" vertical="center" shrinkToFit="1"/>
      <protection locked="0"/>
    </xf>
    <xf numFmtId="177" fontId="30" fillId="0" borderId="65" xfId="0" applyNumberFormat="1" applyFont="1" applyBorder="1" applyAlignment="1" applyProtection="1">
      <alignment horizontal="center" vertical="center" shrinkToFit="1"/>
      <protection locked="0"/>
    </xf>
    <xf numFmtId="0" fontId="0" fillId="0" borderId="2" xfId="0" applyBorder="1" applyAlignment="1">
      <alignment horizontal="center" vertical="center"/>
    </xf>
    <xf numFmtId="5" fontId="21" fillId="0" borderId="70" xfId="1" applyNumberFormat="1" applyFont="1" applyBorder="1" applyAlignment="1">
      <alignment vertical="center"/>
    </xf>
    <xf numFmtId="0" fontId="55" fillId="0" borderId="71" xfId="1" applyFont="1" applyBorder="1" applyAlignment="1">
      <alignment horizontal="distributed" vertical="center" indent="1"/>
    </xf>
    <xf numFmtId="5" fontId="21" fillId="0" borderId="72" xfId="1" applyNumberFormat="1" applyFont="1" applyBorder="1" applyAlignment="1">
      <alignment vertical="center"/>
    </xf>
    <xf numFmtId="0" fontId="34" fillId="0" borderId="10" xfId="0" applyFont="1" applyBorder="1" applyAlignment="1">
      <alignment horizontal="center" vertical="center" wrapText="1"/>
    </xf>
    <xf numFmtId="0" fontId="66" fillId="0" borderId="0" xfId="6" applyFont="1">
      <alignment vertical="center"/>
    </xf>
    <xf numFmtId="0" fontId="24" fillId="0" borderId="0" xfId="8" applyFont="1">
      <alignment vertical="center"/>
    </xf>
    <xf numFmtId="0" fontId="67" fillId="0" borderId="0" xfId="6" applyFont="1">
      <alignment vertical="center"/>
    </xf>
    <xf numFmtId="0" fontId="68" fillId="0" borderId="0" xfId="6" applyFont="1">
      <alignment vertical="center"/>
    </xf>
    <xf numFmtId="0" fontId="69" fillId="0" borderId="0" xfId="6" applyFont="1">
      <alignment vertical="center"/>
    </xf>
    <xf numFmtId="0" fontId="70" fillId="0" borderId="0" xfId="6" applyFont="1" applyAlignment="1">
      <alignment vertical="center" wrapText="1"/>
    </xf>
    <xf numFmtId="0" fontId="64" fillId="0" borderId="0" xfId="6" applyFont="1" applyAlignment="1">
      <alignment horizontal="center" vertical="center"/>
    </xf>
    <xf numFmtId="0" fontId="64" fillId="0" borderId="0" xfId="6" applyFont="1">
      <alignment vertical="center"/>
    </xf>
    <xf numFmtId="0" fontId="65" fillId="0" borderId="0" xfId="6" applyFont="1">
      <alignment vertical="center"/>
    </xf>
    <xf numFmtId="49" fontId="69" fillId="0" borderId="0" xfId="6" applyNumberFormat="1" applyFont="1" applyAlignment="1">
      <alignment horizontal="left" vertical="center"/>
    </xf>
    <xf numFmtId="0" fontId="69" fillId="0" borderId="0" xfId="6" applyFont="1" applyAlignment="1">
      <alignment horizontal="left" vertical="center"/>
    </xf>
    <xf numFmtId="0" fontId="72" fillId="0" borderId="0" xfId="6" applyFont="1">
      <alignment vertical="center"/>
    </xf>
    <xf numFmtId="0" fontId="69" fillId="0" borderId="0" xfId="6" applyFont="1" applyAlignment="1">
      <alignment horizontal="center" vertical="center"/>
    </xf>
    <xf numFmtId="0" fontId="73" fillId="0" borderId="0" xfId="0"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37" xfId="11" applyBorder="1" applyAlignment="1">
      <alignment horizontal="center" vertical="center" shrinkToFit="1"/>
    </xf>
    <xf numFmtId="0" fontId="1" fillId="0" borderId="42" xfId="11" applyBorder="1" applyAlignment="1">
      <alignment horizontal="center" vertical="center" shrinkToFit="1"/>
    </xf>
    <xf numFmtId="0" fontId="1" fillId="0" borderId="23" xfId="11" applyBorder="1" applyAlignment="1">
      <alignment horizontal="center" vertical="center" shrinkToFit="1"/>
    </xf>
    <xf numFmtId="0" fontId="1" fillId="0" borderId="49" xfId="11" applyBorder="1" applyAlignment="1">
      <alignment horizontal="center" vertical="center" shrinkToFit="1"/>
    </xf>
    <xf numFmtId="0" fontId="1" fillId="0" borderId="74" xfId="11" applyBorder="1" applyAlignment="1">
      <alignment horizontal="center" vertical="center" shrinkToFit="1"/>
    </xf>
    <xf numFmtId="0" fontId="1" fillId="0" borderId="34"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Border="1" applyAlignment="1">
      <alignment horizontal="center" vertical="center"/>
    </xf>
    <xf numFmtId="0" fontId="1" fillId="0" borderId="75" xfId="11" applyBorder="1" applyAlignment="1">
      <alignment horizontal="center" vertical="center"/>
    </xf>
    <xf numFmtId="0" fontId="1" fillId="0" borderId="10" xfId="11" applyBorder="1" applyAlignment="1">
      <alignment horizontal="center" vertical="center"/>
    </xf>
    <xf numFmtId="0" fontId="1" fillId="0" borderId="35" xfId="11" applyBorder="1" applyAlignment="1">
      <alignment horizontal="center" vertical="center"/>
    </xf>
    <xf numFmtId="0" fontId="75" fillId="0" borderId="53" xfId="11" applyFont="1" applyBorder="1" applyAlignment="1">
      <alignment horizontal="center" vertical="center"/>
    </xf>
    <xf numFmtId="0" fontId="75" fillId="0" borderId="12" xfId="11" applyFont="1" applyBorder="1" applyAlignment="1">
      <alignment horizontal="center" vertical="center"/>
    </xf>
    <xf numFmtId="0" fontId="75" fillId="0" borderId="13" xfId="11" applyFont="1" applyBorder="1" applyAlignment="1">
      <alignment horizontal="center" vertical="center"/>
    </xf>
    <xf numFmtId="0" fontId="1" fillId="0" borderId="77" xfId="11" applyBorder="1" applyAlignment="1">
      <alignment horizontal="center" vertical="center"/>
    </xf>
    <xf numFmtId="0" fontId="75" fillId="0" borderId="77" xfId="11" applyFont="1" applyBorder="1" applyAlignment="1">
      <alignment horizontal="center" vertical="center"/>
    </xf>
    <xf numFmtId="0" fontId="1" fillId="0" borderId="13" xfId="11" applyBorder="1" applyAlignment="1">
      <alignment horizontal="center" vertical="center"/>
    </xf>
    <xf numFmtId="0" fontId="1" fillId="0" borderId="78" xfId="11" applyBorder="1" applyAlignment="1">
      <alignment horizontal="center" vertical="center"/>
    </xf>
    <xf numFmtId="0" fontId="69" fillId="0" borderId="2" xfId="6" applyFont="1" applyBorder="1" applyAlignment="1">
      <alignment horizontal="center" vertical="center"/>
    </xf>
    <xf numFmtId="0" fontId="76" fillId="0" borderId="0" xfId="6" applyFont="1">
      <alignment vertical="center"/>
    </xf>
    <xf numFmtId="0" fontId="79" fillId="0" borderId="0" xfId="0" applyFont="1">
      <alignment vertical="center"/>
    </xf>
    <xf numFmtId="20" fontId="69" fillId="0" borderId="0" xfId="6" applyNumberFormat="1" applyFont="1" applyAlignment="1">
      <alignment horizontal="left" vertical="center"/>
    </xf>
    <xf numFmtId="0" fontId="81" fillId="0" borderId="0" xfId="6" applyFont="1">
      <alignment vertical="center"/>
    </xf>
    <xf numFmtId="0" fontId="69" fillId="0" borderId="15" xfId="6" applyFont="1" applyBorder="1">
      <alignment vertical="center"/>
    </xf>
    <xf numFmtId="0" fontId="68" fillId="0" borderId="18" xfId="6" applyFont="1" applyBorder="1">
      <alignment vertical="center"/>
    </xf>
    <xf numFmtId="0" fontId="69" fillId="0" borderId="18" xfId="6" applyFont="1" applyBorder="1">
      <alignment vertical="center"/>
    </xf>
    <xf numFmtId="0" fontId="69" fillId="0" borderId="16" xfId="6" applyFont="1" applyBorder="1">
      <alignment vertical="center"/>
    </xf>
    <xf numFmtId="0" fontId="67" fillId="0" borderId="17" xfId="6" applyFont="1" applyBorder="1">
      <alignment vertical="center"/>
    </xf>
    <xf numFmtId="0" fontId="67" fillId="0" borderId="79" xfId="6" applyFont="1" applyBorder="1">
      <alignment vertical="center"/>
    </xf>
    <xf numFmtId="0" fontId="68" fillId="0" borderId="79" xfId="6" applyFont="1" applyBorder="1">
      <alignment vertical="center"/>
    </xf>
    <xf numFmtId="0" fontId="68" fillId="0" borderId="17" xfId="6" applyFont="1" applyBorder="1">
      <alignment vertical="center"/>
    </xf>
    <xf numFmtId="0" fontId="69" fillId="0" borderId="79" xfId="6" applyFont="1" applyBorder="1">
      <alignment vertical="center"/>
    </xf>
    <xf numFmtId="0" fontId="83" fillId="0" borderId="0" xfId="6" applyFont="1" applyAlignment="1">
      <alignment horizontal="left" vertical="center"/>
    </xf>
    <xf numFmtId="0" fontId="69" fillId="0" borderId="20" xfId="6" applyFont="1" applyBorder="1">
      <alignment vertical="center"/>
    </xf>
    <xf numFmtId="0" fontId="69" fillId="0" borderId="76" xfId="6" applyFont="1" applyBorder="1">
      <alignment vertical="center"/>
    </xf>
    <xf numFmtId="0" fontId="84" fillId="0" borderId="0" xfId="0" applyFont="1">
      <alignment vertical="center"/>
    </xf>
    <xf numFmtId="0" fontId="83" fillId="0" borderId="0" xfId="6" applyFont="1" applyAlignment="1">
      <alignment vertical="center" wrapText="1"/>
    </xf>
    <xf numFmtId="0" fontId="83" fillId="0" borderId="0" xfId="6" applyFont="1" applyAlignment="1">
      <alignment horizontal="left" vertical="center" wrapText="1"/>
    </xf>
    <xf numFmtId="0" fontId="30" fillId="0" borderId="2" xfId="0" applyFont="1" applyBorder="1" applyAlignment="1" applyProtection="1">
      <alignment horizontal="center" vertical="center" wrapText="1" shrinkToFit="1"/>
      <protection locked="0"/>
    </xf>
    <xf numFmtId="0" fontId="34" fillId="0" borderId="27" xfId="0" applyFont="1" applyBorder="1">
      <alignment vertical="center"/>
    </xf>
    <xf numFmtId="0" fontId="34" fillId="0" borderId="41" xfId="0" applyFont="1" applyBorder="1">
      <alignment vertical="center"/>
    </xf>
    <xf numFmtId="0" fontId="21" fillId="0" borderId="57" xfId="1" applyFont="1" applyBorder="1" applyAlignment="1">
      <alignment horizontal="center" vertical="center"/>
    </xf>
    <xf numFmtId="0" fontId="21" fillId="0" borderId="8" xfId="1" applyFont="1" applyBorder="1" applyAlignment="1">
      <alignment horizontal="center" vertical="center"/>
    </xf>
    <xf numFmtId="5" fontId="21" fillId="0" borderId="80" xfId="1" applyNumberFormat="1" applyFont="1" applyBorder="1" applyAlignment="1">
      <alignment horizontal="center" vertical="center"/>
    </xf>
    <xf numFmtId="0" fontId="21" fillId="0" borderId="66" xfId="1" applyFont="1" applyBorder="1" applyAlignment="1">
      <alignment horizontal="center" vertical="center"/>
    </xf>
    <xf numFmtId="5" fontId="21" fillId="0" borderId="65" xfId="1" applyNumberFormat="1" applyFont="1" applyBorder="1" applyAlignment="1">
      <alignment vertical="center"/>
    </xf>
    <xf numFmtId="0" fontId="21" fillId="0" borderId="69" xfId="1" applyFont="1" applyBorder="1" applyAlignment="1">
      <alignment horizontal="center" vertical="center"/>
    </xf>
    <xf numFmtId="5" fontId="21" fillId="0" borderId="82" xfId="1" applyNumberFormat="1" applyFont="1" applyBorder="1" applyAlignment="1">
      <alignment horizontal="center" vertical="center"/>
    </xf>
    <xf numFmtId="0" fontId="21" fillId="0" borderId="83" xfId="1" applyFont="1" applyBorder="1" applyAlignment="1">
      <alignment horizontal="center" vertical="center"/>
    </xf>
    <xf numFmtId="0" fontId="55" fillId="0" borderId="40" xfId="1" applyFont="1" applyBorder="1" applyAlignment="1">
      <alignment horizontal="distributed" vertical="center" indent="1"/>
    </xf>
    <xf numFmtId="0" fontId="55" fillId="0" borderId="84" xfId="1" applyFont="1" applyBorder="1" applyAlignment="1">
      <alignment horizontal="distributed" vertical="center" indent="1"/>
    </xf>
    <xf numFmtId="5" fontId="21" fillId="0" borderId="85" xfId="1" applyNumberFormat="1" applyFont="1" applyBorder="1" applyAlignment="1">
      <alignment vertical="center"/>
    </xf>
    <xf numFmtId="0" fontId="14" fillId="0" borderId="40" xfId="1" applyFont="1" applyBorder="1" applyAlignment="1">
      <alignment horizontal="distributed" vertical="center" indent="1"/>
    </xf>
    <xf numFmtId="0" fontId="55" fillId="0" borderId="86" xfId="1" applyFont="1" applyBorder="1" applyAlignment="1">
      <alignment horizontal="distributed" vertical="center" indent="1"/>
    </xf>
    <xf numFmtId="0" fontId="55" fillId="0" borderId="84" xfId="1" applyFont="1" applyBorder="1" applyAlignment="1">
      <alignment horizontal="distributed" vertical="center" wrapText="1" indent="2"/>
    </xf>
    <xf numFmtId="0" fontId="55" fillId="0" borderId="84" xfId="1" applyFont="1" applyBorder="1" applyAlignment="1">
      <alignment horizontal="distributed" vertical="center" wrapText="1"/>
    </xf>
    <xf numFmtId="0" fontId="14" fillId="0" borderId="87" xfId="2" applyBorder="1" applyAlignment="1">
      <alignment horizontal="center" vertical="center" shrinkToFit="1"/>
    </xf>
    <xf numFmtId="0" fontId="0" fillId="0" borderId="87" xfId="0" applyBorder="1">
      <alignment vertical="center"/>
    </xf>
    <xf numFmtId="0" fontId="11" fillId="0" borderId="39" xfId="1" applyFont="1" applyBorder="1" applyAlignment="1">
      <alignment horizontal="center" vertical="center" shrinkToFit="1"/>
    </xf>
    <xf numFmtId="0" fontId="55" fillId="0" borderId="17" xfId="1" applyFont="1" applyBorder="1" applyAlignment="1">
      <alignment horizontal="distributed" vertical="center" indent="1"/>
    </xf>
    <xf numFmtId="0" fontId="55" fillId="0" borderId="0" xfId="1" applyFont="1" applyAlignment="1">
      <alignment horizontal="distributed" vertical="center" wrapText="1" indent="2"/>
    </xf>
    <xf numFmtId="0" fontId="55" fillId="0" borderId="0" xfId="1" applyFont="1" applyAlignment="1">
      <alignment horizontal="distributed" vertical="center" wrapText="1"/>
    </xf>
    <xf numFmtId="0" fontId="55" fillId="0" borderId="26" xfId="1" applyFont="1" applyBorder="1" applyAlignment="1">
      <alignment horizontal="center" vertical="center"/>
    </xf>
    <xf numFmtId="0" fontId="87" fillId="0" borderId="88" xfId="0" applyFont="1" applyBorder="1" applyAlignment="1">
      <alignment horizontal="center" vertical="center"/>
    </xf>
    <xf numFmtId="5" fontId="21" fillId="0" borderId="89" xfId="1" applyNumberFormat="1" applyFont="1" applyBorder="1" applyAlignment="1">
      <alignment vertical="center"/>
    </xf>
    <xf numFmtId="5" fontId="21" fillId="0" borderId="25" xfId="1" applyNumberFormat="1" applyFont="1" applyBorder="1" applyAlignment="1">
      <alignment vertical="center"/>
    </xf>
    <xf numFmtId="0" fontId="62" fillId="0" borderId="0" xfId="0" applyFont="1" applyAlignment="1">
      <alignment vertical="center" wrapText="1"/>
    </xf>
    <xf numFmtId="0" fontId="41" fillId="0" borderId="0" xfId="0" applyFont="1" applyAlignment="1">
      <alignment horizontal="center" vertical="center" wrapText="1"/>
    </xf>
    <xf numFmtId="0" fontId="89" fillId="0" borderId="0" xfId="0" applyFont="1">
      <alignment vertical="center"/>
    </xf>
    <xf numFmtId="0" fontId="90" fillId="0" borderId="20" xfId="0" applyFont="1" applyBorder="1">
      <alignment vertical="center"/>
    </xf>
    <xf numFmtId="0" fontId="62" fillId="0" borderId="0" xfId="0" applyFont="1">
      <alignment vertical="center"/>
    </xf>
    <xf numFmtId="0" fontId="76" fillId="0" borderId="0" xfId="6" applyFont="1" applyAlignment="1">
      <alignment horizontal="left" vertical="center"/>
    </xf>
    <xf numFmtId="0" fontId="66" fillId="0" borderId="0" xfId="6" applyFont="1" applyAlignment="1">
      <alignment horizontal="center" vertical="center"/>
    </xf>
    <xf numFmtId="0" fontId="0" fillId="0" borderId="0" xfId="0" applyAlignment="1">
      <alignment horizontal="center" vertical="center"/>
    </xf>
    <xf numFmtId="0" fontId="77" fillId="0" borderId="0" xfId="6" applyFont="1" applyAlignment="1">
      <alignment horizontal="center" vertical="center"/>
    </xf>
    <xf numFmtId="0" fontId="78" fillId="0" borderId="0" xfId="0" applyFont="1" applyAlignment="1">
      <alignment horizontal="center" vertical="center"/>
    </xf>
    <xf numFmtId="0" fontId="69" fillId="0" borderId="0" xfId="6" applyFont="1" applyAlignment="1">
      <alignment horizontal="center" vertical="center"/>
    </xf>
    <xf numFmtId="0" fontId="67" fillId="0" borderId="0" xfId="6" applyFont="1">
      <alignment vertical="center"/>
    </xf>
    <xf numFmtId="0" fontId="79" fillId="0" borderId="0" xfId="0" applyFont="1">
      <alignment vertical="center"/>
    </xf>
    <xf numFmtId="0" fontId="64" fillId="0" borderId="0" xfId="6" applyFont="1" applyAlignment="1">
      <alignment horizontal="center" vertical="center"/>
    </xf>
    <xf numFmtId="0" fontId="24" fillId="0" borderId="0" xfId="8" applyFont="1" applyAlignment="1">
      <alignment horizontal="center" vertical="center"/>
    </xf>
    <xf numFmtId="0" fontId="1" fillId="0" borderId="27" xfId="11" applyBorder="1" applyAlignment="1">
      <alignment horizontal="center" vertical="center"/>
    </xf>
    <xf numFmtId="0" fontId="1" fillId="0" borderId="36" xfId="11" applyBorder="1" applyAlignment="1">
      <alignment horizontal="center" vertical="center"/>
    </xf>
    <xf numFmtId="0" fontId="1" fillId="0" borderId="25" xfId="11" applyBorder="1" applyAlignment="1">
      <alignment horizontal="center" vertical="center"/>
    </xf>
    <xf numFmtId="0" fontId="1" fillId="0" borderId="49" xfId="11" applyBorder="1" applyAlignment="1">
      <alignment horizontal="center" vertical="center"/>
    </xf>
    <xf numFmtId="0" fontId="1" fillId="0" borderId="51" xfId="11" applyBorder="1" applyAlignment="1">
      <alignment horizontal="center" vertical="center"/>
    </xf>
    <xf numFmtId="180" fontId="74" fillId="0" borderId="15" xfId="11" applyNumberFormat="1" applyFont="1" applyBorder="1" applyAlignment="1">
      <alignment horizontal="center" vertical="center"/>
    </xf>
    <xf numFmtId="180" fontId="74" fillId="0" borderId="18" xfId="11" applyNumberFormat="1" applyFont="1" applyBorder="1" applyAlignment="1">
      <alignment horizontal="center" vertical="center"/>
    </xf>
    <xf numFmtId="180" fontId="74" fillId="0" borderId="16" xfId="11" applyNumberFormat="1" applyFont="1" applyBorder="1" applyAlignment="1">
      <alignment horizontal="center" vertical="center"/>
    </xf>
    <xf numFmtId="180" fontId="74" fillId="0" borderId="19" xfId="11" applyNumberFormat="1" applyFont="1" applyBorder="1" applyAlignment="1">
      <alignment horizontal="center" vertical="center"/>
    </xf>
    <xf numFmtId="180" fontId="74" fillId="0" borderId="20" xfId="11" applyNumberFormat="1" applyFont="1" applyBorder="1" applyAlignment="1">
      <alignment horizontal="center" vertical="center"/>
    </xf>
    <xf numFmtId="180" fontId="74" fillId="0" borderId="76" xfId="11" applyNumberFormat="1" applyFont="1" applyBorder="1" applyAlignment="1">
      <alignment horizontal="center" vertical="center"/>
    </xf>
    <xf numFmtId="0" fontId="69" fillId="0" borderId="2" xfId="6" applyFont="1" applyBorder="1" applyAlignment="1">
      <alignment horizontal="center" vertical="center"/>
    </xf>
    <xf numFmtId="0" fontId="67" fillId="0" borderId="17" xfId="6" applyFont="1" applyBorder="1" applyAlignment="1">
      <alignment horizontal="center" vertical="center"/>
    </xf>
    <xf numFmtId="0" fontId="67" fillId="0" borderId="0" xfId="6" applyFont="1" applyAlignment="1">
      <alignment horizontal="center" vertical="center"/>
    </xf>
    <xf numFmtId="0" fontId="67" fillId="0" borderId="19" xfId="6" applyFont="1" applyBorder="1" applyAlignment="1">
      <alignment horizontal="center" vertical="top"/>
    </xf>
    <xf numFmtId="0" fontId="67" fillId="0" borderId="20" xfId="6" applyFont="1" applyBorder="1" applyAlignment="1">
      <alignment horizontal="center" vertical="top"/>
    </xf>
    <xf numFmtId="0" fontId="77" fillId="0" borderId="0" xfId="6" applyFont="1" applyAlignment="1">
      <alignment horizontal="left" vertical="center"/>
    </xf>
    <xf numFmtId="0" fontId="68" fillId="0" borderId="2" xfId="6" applyFont="1" applyBorder="1" applyAlignment="1">
      <alignment horizontal="center" vertical="center"/>
    </xf>
    <xf numFmtId="0" fontId="69" fillId="0" borderId="28" xfId="6" applyFont="1" applyBorder="1" applyAlignment="1">
      <alignment horizontal="center" vertical="center"/>
    </xf>
    <xf numFmtId="0" fontId="69" fillId="0" borderId="73" xfId="6" applyFont="1" applyBorder="1" applyAlignment="1">
      <alignment horizontal="center" vertical="center"/>
    </xf>
    <xf numFmtId="0" fontId="80" fillId="0" borderId="0" xfId="6" applyFont="1" applyAlignment="1">
      <alignment horizontal="left" vertical="center" wrapText="1"/>
    </xf>
    <xf numFmtId="0" fontId="62" fillId="0" borderId="0" xfId="0" applyFont="1" applyAlignment="1">
      <alignment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48" xfId="0" applyFont="1" applyBorder="1" applyAlignment="1">
      <alignment horizontal="center" vertical="center" wrapText="1"/>
    </xf>
    <xf numFmtId="0" fontId="39" fillId="4" borderId="0" xfId="0" applyFont="1" applyFill="1" applyAlignment="1">
      <alignment horizontal="center" vertical="center"/>
    </xf>
    <xf numFmtId="0" fontId="40" fillId="0" borderId="0" xfId="0" applyFont="1" applyAlignment="1">
      <alignment horizontal="center" vertical="center"/>
    </xf>
    <xf numFmtId="0" fontId="33" fillId="0" borderId="20" xfId="0" applyFont="1" applyBorder="1" applyAlignment="1">
      <alignment horizontal="center" vertical="center"/>
    </xf>
    <xf numFmtId="0" fontId="30" fillId="0" borderId="39" xfId="0" applyFont="1" applyBorder="1" applyAlignment="1">
      <alignment horizontal="distributed" vertical="center" indent="1"/>
    </xf>
    <xf numFmtId="0" fontId="30" fillId="0" borderId="33"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36"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37" xfId="0" applyFont="1" applyBorder="1" applyAlignment="1">
      <alignment horizontal="distributed" vertical="center" indent="1"/>
    </xf>
    <xf numFmtId="0" fontId="30" fillId="0" borderId="38"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4" xfId="0" applyFont="1" applyFill="1" applyBorder="1" applyAlignment="1" applyProtection="1">
      <alignment horizontal="center" vertical="center"/>
      <protection locked="0"/>
    </xf>
    <xf numFmtId="0" fontId="36" fillId="5" borderId="32"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66" xfId="0" applyFont="1" applyBorder="1" applyAlignment="1">
      <alignment horizontal="center" vertical="center"/>
    </xf>
    <xf numFmtId="0" fontId="30" fillId="0" borderId="6" xfId="0" applyFont="1" applyBorder="1" applyAlignment="1">
      <alignment horizontal="center" vertical="center"/>
    </xf>
    <xf numFmtId="0" fontId="30" fillId="0" borderId="54" xfId="0" applyFont="1" applyBorder="1" applyAlignment="1">
      <alignment horizontal="center" vertical="center"/>
    </xf>
    <xf numFmtId="0" fontId="30" fillId="0" borderId="60" xfId="0" applyFont="1" applyBorder="1" applyAlignment="1">
      <alignment horizontal="center" vertical="center"/>
    </xf>
    <xf numFmtId="0" fontId="30" fillId="0" borderId="67" xfId="0" applyFont="1" applyBorder="1" applyAlignment="1">
      <alignment horizontal="center" vertical="center"/>
    </xf>
    <xf numFmtId="0" fontId="30" fillId="0" borderId="56" xfId="0" applyFont="1" applyBorder="1" applyAlignment="1">
      <alignment horizontal="center" vertical="center"/>
    </xf>
    <xf numFmtId="56" fontId="34" fillId="2" borderId="15" xfId="0" applyNumberFormat="1" applyFont="1" applyFill="1" applyBorder="1" applyAlignment="1">
      <alignment horizontal="center" vertical="center"/>
    </xf>
    <xf numFmtId="56" fontId="34" fillId="2" borderId="19" xfId="0" applyNumberFormat="1" applyFont="1" applyFill="1" applyBorder="1" applyAlignment="1">
      <alignment horizontal="center" vertical="center"/>
    </xf>
    <xf numFmtId="56" fontId="34" fillId="2" borderId="17" xfId="0" applyNumberFormat="1" applyFont="1" applyFill="1" applyBorder="1" applyAlignment="1">
      <alignment horizontal="center" vertical="center"/>
    </xf>
    <xf numFmtId="0" fontId="34" fillId="0" borderId="21" xfId="0" applyFont="1" applyBorder="1" applyAlignment="1">
      <alignment horizontal="center" vertical="center"/>
    </xf>
    <xf numFmtId="0" fontId="34" fillId="0" borderId="34" xfId="0" applyFont="1" applyBorder="1" applyAlignment="1">
      <alignment horizontal="center" vertical="center"/>
    </xf>
    <xf numFmtId="0" fontId="32" fillId="0" borderId="0" xfId="0" applyFont="1" applyAlignment="1">
      <alignment vertical="center" wrapText="1"/>
    </xf>
    <xf numFmtId="0" fontId="30" fillId="0" borderId="27" xfId="0" applyFont="1" applyBorder="1" applyAlignment="1">
      <alignment horizontal="center" vertical="center"/>
    </xf>
    <xf numFmtId="0" fontId="30" fillId="0" borderId="36" xfId="0" applyFont="1" applyBorder="1" applyAlignment="1">
      <alignment horizontal="center" vertical="center"/>
    </xf>
    <xf numFmtId="0" fontId="30" fillId="0" borderId="58" xfId="0" applyFont="1" applyBorder="1" applyAlignment="1">
      <alignment horizontal="center" vertical="center" wrapText="1"/>
    </xf>
    <xf numFmtId="0" fontId="30" fillId="0" borderId="33" xfId="0" applyFont="1" applyBorder="1" applyAlignment="1">
      <alignment horizontal="center" vertical="center" wrapText="1"/>
    </xf>
    <xf numFmtId="56" fontId="34" fillId="0" borderId="0" xfId="0" applyNumberFormat="1" applyFont="1" applyAlignment="1">
      <alignment horizontal="center" vertical="center"/>
    </xf>
    <xf numFmtId="56" fontId="34" fillId="0" borderId="20" xfId="0" applyNumberFormat="1" applyFont="1" applyBorder="1" applyAlignment="1">
      <alignment horizontal="center" vertical="center"/>
    </xf>
    <xf numFmtId="179" fontId="44" fillId="2" borderId="49" xfId="0" applyNumberFormat="1" applyFont="1" applyFill="1" applyBorder="1" applyAlignment="1">
      <alignment horizontal="center" vertical="center"/>
    </xf>
    <xf numFmtId="179" fontId="44" fillId="2" borderId="51" xfId="0" applyNumberFormat="1" applyFont="1" applyFill="1" applyBorder="1" applyAlignment="1">
      <alignment horizontal="center" vertical="center"/>
    </xf>
    <xf numFmtId="0" fontId="29" fillId="0" borderId="0" xfId="1" applyAlignment="1">
      <alignment horizontal="center" vertical="center"/>
    </xf>
    <xf numFmtId="0" fontId="42" fillId="4" borderId="0" xfId="1" applyFont="1" applyFill="1" applyAlignment="1">
      <alignment horizontal="center" vertical="center"/>
    </xf>
    <xf numFmtId="0" fontId="25" fillId="0" borderId="0" xfId="1" applyFont="1" applyAlignment="1">
      <alignment horizontal="distributed" vertical="center" indent="8" shrinkToFit="1"/>
    </xf>
    <xf numFmtId="0" fontId="13" fillId="0" borderId="0" xfId="1" applyFont="1" applyAlignment="1">
      <alignment horizontal="center" vertical="center" shrinkToFit="1"/>
    </xf>
    <xf numFmtId="0" fontId="11" fillId="0" borderId="36" xfId="1" applyFont="1" applyBorder="1" applyAlignment="1">
      <alignment horizontal="center" vertical="center" shrinkToFit="1"/>
    </xf>
    <xf numFmtId="0" fontId="11" fillId="0" borderId="25"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23" xfId="1" applyFont="1" applyBorder="1" applyAlignment="1">
      <alignment horizontal="center" vertical="center" shrinkToFit="1"/>
    </xf>
    <xf numFmtId="0" fontId="60" fillId="0" borderId="49" xfId="0" applyFont="1" applyBorder="1" applyAlignment="1">
      <alignment horizontal="center" vertical="center"/>
    </xf>
    <xf numFmtId="0" fontId="60" fillId="0" borderId="51" xfId="0" applyFont="1" applyBorder="1" applyAlignment="1">
      <alignment horizontal="center" vertical="center"/>
    </xf>
    <xf numFmtId="176" fontId="23" fillId="0" borderId="0" xfId="1" applyNumberFormat="1" applyFont="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55" fillId="0" borderId="27" xfId="1" applyFont="1" applyBorder="1" applyAlignment="1">
      <alignment horizontal="distributed" vertical="center" indent="2"/>
    </xf>
    <xf numFmtId="0" fontId="55" fillId="0" borderId="36" xfId="1" applyFont="1" applyBorder="1" applyAlignment="1">
      <alignment horizontal="distributed" vertical="center" indent="2"/>
    </xf>
    <xf numFmtId="0" fontId="55" fillId="0" borderId="46" xfId="1" applyFont="1" applyBorder="1" applyAlignment="1">
      <alignment horizontal="distributed" vertical="center" indent="2"/>
    </xf>
    <xf numFmtId="5" fontId="21" fillId="0" borderId="68" xfId="1" applyNumberFormat="1" applyFont="1" applyBorder="1" applyAlignment="1">
      <alignment horizontal="center" vertical="center"/>
    </xf>
    <xf numFmtId="5" fontId="21" fillId="0" borderId="81" xfId="1" applyNumberFormat="1" applyFont="1" applyBorder="1" applyAlignment="1">
      <alignment horizontal="center" vertical="center"/>
    </xf>
    <xf numFmtId="0" fontId="31" fillId="0" borderId="0" xfId="6" applyFont="1">
      <alignment vertical="center"/>
    </xf>
  </cellXfs>
  <cellStyles count="12">
    <cellStyle name="標準" xfId="0" builtinId="0"/>
    <cellStyle name="標準 2" xfId="1" xr:uid="{00000000-0005-0000-0000-000001000000}"/>
    <cellStyle name="標準 2 2" xfId="6" xr:uid="{00000000-0005-0000-0000-000002000000}"/>
    <cellStyle name="標準 2 2 2" xfId="8" xr:uid="{00000000-0005-0000-0000-000003000000}"/>
    <cellStyle name="標準 3" xfId="2" xr:uid="{00000000-0005-0000-0000-000004000000}"/>
    <cellStyle name="標準 3 2" xfId="11" xr:uid="{00000000-0005-0000-0000-000005000000}"/>
    <cellStyle name="標準 4" xfId="3" xr:uid="{00000000-0005-0000-0000-000006000000}"/>
    <cellStyle name="標準 5" xfId="4" xr:uid="{00000000-0005-0000-0000-000007000000}"/>
    <cellStyle name="標準 5 2" xfId="5" xr:uid="{00000000-0005-0000-0000-000008000000}"/>
    <cellStyle name="標準 6" xfId="7" xr:uid="{00000000-0005-0000-0000-000009000000}"/>
    <cellStyle name="標準 6 2" xfId="9" xr:uid="{00000000-0005-0000-0000-00000A000000}"/>
    <cellStyle name="標準 7"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259615</xdr:colOff>
      <xdr:row>43</xdr:row>
      <xdr:rowOff>247650</xdr:rowOff>
    </xdr:from>
    <xdr:to>
      <xdr:col>16</xdr:col>
      <xdr:colOff>418364</xdr:colOff>
      <xdr:row>48</xdr:row>
      <xdr:rowOff>83038</xdr:rowOff>
    </xdr:to>
    <xdr:pic>
      <xdr:nvPicPr>
        <xdr:cNvPr id="4" name="図 3" descr="https://qr.quel.jp/tmp/66a100809bfc9e373cee457801fa03c0.png?v=165">
          <a:extLst>
            <a:ext uri="{FF2B5EF4-FFF2-40B4-BE49-F238E27FC236}">
              <a16:creationId xmlns:a16="http://schemas.microsoft.com/office/drawing/2014/main" id="{E92AAEB3-A3F2-4644-85D5-93F2E0D5C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2740" y="12544425"/>
          <a:ext cx="1530349" cy="1540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zoomScaleNormal="100" zoomScaleSheetLayoutView="100" workbookViewId="0">
      <selection activeCell="C6" sqref="C6"/>
    </sheetView>
  </sheetViews>
  <sheetFormatPr defaultColWidth="9" defaultRowHeight="13.5"/>
  <cols>
    <col min="1" max="1" width="9.5" style="149" customWidth="1"/>
    <col min="2" max="2" width="6" style="149" customWidth="1"/>
    <col min="3" max="3" width="7.75" style="149" customWidth="1"/>
    <col min="4" max="4" width="13.25" style="149" customWidth="1"/>
    <col min="5" max="5" width="9.625" style="149" customWidth="1"/>
    <col min="6" max="6" width="9.125" style="149" customWidth="1"/>
    <col min="7" max="7" width="7.625" style="149" customWidth="1"/>
    <col min="8" max="8" width="13" style="149" customWidth="1"/>
    <col min="9" max="10" width="9" style="149"/>
    <col min="11" max="11" width="7.625" style="149" customWidth="1"/>
    <col min="12" max="12" width="9" style="149"/>
    <col min="13" max="13" width="10.125" style="149" customWidth="1"/>
    <col min="14" max="16384" width="9" style="149"/>
  </cols>
  <sheetData>
    <row r="1" spans="1:15" ht="28.5" customHeight="1">
      <c r="A1" s="245" t="s">
        <v>152</v>
      </c>
      <c r="B1" s="245"/>
      <c r="C1" s="245"/>
      <c r="D1" s="245"/>
      <c r="E1" s="245"/>
      <c r="F1" s="245"/>
      <c r="G1" s="245"/>
      <c r="H1" s="245"/>
      <c r="I1" s="245"/>
      <c r="J1" s="245"/>
      <c r="K1" s="245"/>
      <c r="L1" s="245"/>
      <c r="M1" s="245"/>
      <c r="N1" s="156"/>
      <c r="O1" s="157"/>
    </row>
    <row r="2" spans="1:15" s="150" customFormat="1" ht="23.25" customHeight="1">
      <c r="A2" s="246"/>
      <c r="B2" s="246"/>
      <c r="C2" s="246"/>
      <c r="D2" s="246"/>
      <c r="E2" s="246"/>
      <c r="F2" s="246"/>
      <c r="G2" s="246"/>
      <c r="H2" s="246"/>
      <c r="I2" s="246"/>
      <c r="J2" s="246"/>
      <c r="K2" s="246"/>
      <c r="L2" s="246"/>
      <c r="M2" s="246"/>
    </row>
    <row r="3" spans="1:15" s="152" customFormat="1" ht="21" customHeight="1">
      <c r="A3" s="151" t="s">
        <v>111</v>
      </c>
      <c r="B3" s="151"/>
      <c r="C3" s="151" t="s">
        <v>153</v>
      </c>
      <c r="D3" s="151"/>
      <c r="E3" s="151"/>
      <c r="F3" s="151"/>
      <c r="G3" s="151"/>
      <c r="H3" s="151"/>
      <c r="I3" s="151"/>
      <c r="J3" s="151"/>
      <c r="K3" s="151"/>
      <c r="L3" s="151"/>
      <c r="M3" s="151"/>
    </row>
    <row r="4" spans="1:15" s="152" customFormat="1" ht="21" customHeight="1">
      <c r="A4" s="151"/>
      <c r="B4" s="151"/>
      <c r="C4" s="151" t="s">
        <v>154</v>
      </c>
      <c r="D4" s="151"/>
      <c r="E4" s="151"/>
      <c r="F4" s="151"/>
      <c r="G4" s="151"/>
      <c r="H4" s="151"/>
      <c r="I4" s="151"/>
      <c r="J4" s="151"/>
      <c r="K4" s="151"/>
      <c r="L4" s="151"/>
      <c r="M4" s="151"/>
    </row>
    <row r="5" spans="1:15" s="152" customFormat="1" ht="21" customHeight="1">
      <c r="A5" s="151" t="s">
        <v>112</v>
      </c>
      <c r="B5" s="151"/>
      <c r="C5" s="151" t="s">
        <v>113</v>
      </c>
      <c r="D5" s="151"/>
      <c r="E5" s="151"/>
      <c r="F5" s="151"/>
      <c r="G5" s="151"/>
      <c r="H5" s="151"/>
      <c r="I5" s="151"/>
      <c r="J5" s="151"/>
      <c r="K5" s="151"/>
      <c r="L5" s="151"/>
      <c r="M5" s="151"/>
    </row>
    <row r="6" spans="1:15" s="152" customFormat="1" ht="21" customHeight="1">
      <c r="A6" s="151" t="s">
        <v>114</v>
      </c>
      <c r="B6" s="151"/>
      <c r="C6" s="153" t="s">
        <v>115</v>
      </c>
      <c r="D6" s="151"/>
      <c r="E6" s="151"/>
      <c r="F6" s="151"/>
      <c r="G6" s="151"/>
      <c r="H6" s="151"/>
      <c r="I6" s="151"/>
      <c r="J6" s="151"/>
      <c r="K6" s="151"/>
      <c r="L6" s="151"/>
      <c r="M6" s="151"/>
    </row>
    <row r="7" spans="1:15" s="152" customFormat="1" ht="21" customHeight="1">
      <c r="A7" s="151" t="s">
        <v>116</v>
      </c>
      <c r="B7" s="151"/>
      <c r="C7" s="153" t="s">
        <v>155</v>
      </c>
      <c r="D7" s="151"/>
      <c r="E7" s="151"/>
      <c r="F7" s="151"/>
      <c r="G7" s="151"/>
      <c r="H7" s="151"/>
      <c r="I7" s="151"/>
      <c r="J7" s="151"/>
      <c r="K7" s="151"/>
      <c r="L7" s="151"/>
      <c r="M7" s="151"/>
    </row>
    <row r="8" spans="1:15" s="152" customFormat="1" ht="21" customHeight="1">
      <c r="A8" s="151" t="s">
        <v>117</v>
      </c>
      <c r="B8" s="151"/>
      <c r="C8" s="153" t="s">
        <v>118</v>
      </c>
      <c r="D8" s="151"/>
      <c r="E8" s="151"/>
      <c r="F8" s="151"/>
      <c r="G8" s="151"/>
      <c r="H8" s="151"/>
      <c r="I8" s="151"/>
      <c r="J8" s="151"/>
      <c r="K8" s="151"/>
      <c r="L8" s="151"/>
      <c r="M8" s="151"/>
    </row>
    <row r="9" spans="1:15" s="152" customFormat="1" ht="21" customHeight="1">
      <c r="A9" s="151" t="s">
        <v>119</v>
      </c>
      <c r="B9" s="151"/>
      <c r="C9" s="153" t="s">
        <v>156</v>
      </c>
      <c r="D9" s="151"/>
      <c r="E9" s="151"/>
      <c r="F9" s="151"/>
      <c r="G9" s="151"/>
      <c r="H9" s="151"/>
      <c r="I9" s="151"/>
      <c r="J9" s="151"/>
      <c r="K9" s="151"/>
      <c r="L9" s="151"/>
      <c r="M9" s="151"/>
    </row>
    <row r="10" spans="1:15" s="152" customFormat="1" ht="21" customHeight="1">
      <c r="A10" s="151" t="s">
        <v>120</v>
      </c>
      <c r="B10" s="151"/>
      <c r="C10" s="153" t="s">
        <v>121</v>
      </c>
      <c r="D10" s="151"/>
      <c r="E10" s="151"/>
      <c r="F10" s="151"/>
      <c r="G10" s="151"/>
      <c r="H10" s="151"/>
      <c r="I10" s="151"/>
      <c r="J10" s="151"/>
      <c r="K10" s="151"/>
      <c r="L10" s="151"/>
      <c r="M10" s="151"/>
    </row>
    <row r="11" spans="1:15" s="152" customFormat="1" ht="21" customHeight="1">
      <c r="A11" s="151"/>
      <c r="B11" s="151"/>
      <c r="C11" s="153" t="s">
        <v>122</v>
      </c>
      <c r="D11" s="151"/>
      <c r="E11" s="151"/>
      <c r="F11" s="151"/>
      <c r="G11" s="151"/>
      <c r="H11" s="151"/>
      <c r="I11" s="151"/>
      <c r="J11" s="151"/>
      <c r="K11" s="151"/>
      <c r="L11" s="151"/>
      <c r="M11" s="151"/>
    </row>
    <row r="12" spans="1:15" s="152" customFormat="1" ht="21" customHeight="1">
      <c r="A12" s="151"/>
      <c r="B12" s="151"/>
      <c r="C12" s="153" t="s">
        <v>123</v>
      </c>
      <c r="D12" s="151"/>
      <c r="E12" s="151"/>
      <c r="F12" s="151"/>
      <c r="G12" s="151"/>
      <c r="H12" s="151"/>
      <c r="I12" s="151"/>
      <c r="J12" s="151"/>
      <c r="K12" s="151"/>
      <c r="L12" s="151"/>
      <c r="M12" s="151"/>
    </row>
    <row r="13" spans="1:15" s="152" customFormat="1" ht="21" customHeight="1">
      <c r="A13" s="151" t="s">
        <v>124</v>
      </c>
      <c r="B13" s="151"/>
      <c r="C13" s="153" t="s">
        <v>125</v>
      </c>
      <c r="D13" s="151"/>
      <c r="E13" s="151"/>
      <c r="F13" s="151"/>
      <c r="G13" s="151"/>
      <c r="H13" s="151"/>
      <c r="I13" s="151"/>
      <c r="J13" s="151"/>
      <c r="K13" s="151"/>
      <c r="L13" s="151"/>
      <c r="M13" s="151"/>
    </row>
    <row r="14" spans="1:15" s="152" customFormat="1" ht="18.75" customHeight="1">
      <c r="A14" s="151"/>
      <c r="B14" s="151"/>
      <c r="C14" s="153"/>
      <c r="D14" s="153"/>
      <c r="E14" s="153"/>
      <c r="F14" s="153"/>
      <c r="G14" s="153"/>
      <c r="H14" s="153"/>
      <c r="I14" s="153"/>
      <c r="J14" s="153"/>
      <c r="K14" s="153"/>
      <c r="L14" s="153"/>
      <c r="M14" s="153"/>
    </row>
    <row r="15" spans="1:15" ht="19.5" thickBot="1">
      <c r="A15" s="151" t="s">
        <v>126</v>
      </c>
      <c r="B15" s="151"/>
      <c r="C15" s="151"/>
      <c r="D15" s="151"/>
      <c r="E15" s="151"/>
      <c r="F15" s="151"/>
      <c r="G15" s="151"/>
      <c r="H15" s="151"/>
      <c r="I15" s="151"/>
      <c r="J15" s="151"/>
    </row>
    <row r="16" spans="1:15" ht="19.5" thickBot="1">
      <c r="A16" s="151"/>
      <c r="B16" s="163"/>
      <c r="C16" s="247" t="s">
        <v>135</v>
      </c>
      <c r="D16" s="248"/>
      <c r="E16" s="249"/>
      <c r="F16" s="164"/>
      <c r="G16" s="165" t="s">
        <v>97</v>
      </c>
      <c r="H16" s="166" t="s">
        <v>98</v>
      </c>
      <c r="I16" s="167" t="s">
        <v>99</v>
      </c>
      <c r="J16" s="168" t="s">
        <v>100</v>
      </c>
      <c r="K16" s="165" t="s">
        <v>101</v>
      </c>
      <c r="L16" s="167" t="s">
        <v>102</v>
      </c>
      <c r="M16" s="168" t="s">
        <v>91</v>
      </c>
      <c r="N16" s="169" t="s">
        <v>136</v>
      </c>
    </row>
    <row r="17" spans="1:19" ht="18.75">
      <c r="A17" s="151"/>
      <c r="B17" s="250" t="s">
        <v>137</v>
      </c>
      <c r="C17" s="252">
        <v>45640</v>
      </c>
      <c r="D17" s="253"/>
      <c r="E17" s="254"/>
      <c r="F17" s="170" t="s">
        <v>138</v>
      </c>
      <c r="G17" s="171" t="s">
        <v>139</v>
      </c>
      <c r="H17" s="172" t="s">
        <v>140</v>
      </c>
      <c r="I17" s="173" t="s">
        <v>140</v>
      </c>
      <c r="J17" s="174" t="s">
        <v>140</v>
      </c>
      <c r="K17" s="174" t="s">
        <v>140</v>
      </c>
      <c r="L17" s="173" t="s">
        <v>140</v>
      </c>
      <c r="M17" s="175" t="s">
        <v>139</v>
      </c>
      <c r="N17" s="250" t="s">
        <v>141</v>
      </c>
    </row>
    <row r="18" spans="1:19" ht="19.5" thickBot="1">
      <c r="A18" s="151"/>
      <c r="B18" s="251"/>
      <c r="C18" s="255"/>
      <c r="D18" s="256"/>
      <c r="E18" s="257"/>
      <c r="F18" s="176" t="s">
        <v>142</v>
      </c>
      <c r="G18" s="177" t="s">
        <v>143</v>
      </c>
      <c r="H18" s="178" t="s">
        <v>143</v>
      </c>
      <c r="I18" s="179" t="s">
        <v>143</v>
      </c>
      <c r="J18" s="180" t="s">
        <v>143</v>
      </c>
      <c r="K18" s="181" t="s">
        <v>143</v>
      </c>
      <c r="L18" s="182" t="s">
        <v>143</v>
      </c>
      <c r="M18" s="183"/>
      <c r="N18" s="251"/>
    </row>
    <row r="19" spans="1:19" ht="18.75">
      <c r="A19" s="151"/>
      <c r="B19" s="250" t="s">
        <v>144</v>
      </c>
      <c r="C19" s="252">
        <v>45682</v>
      </c>
      <c r="D19" s="253"/>
      <c r="E19" s="254"/>
      <c r="F19" s="170" t="s">
        <v>138</v>
      </c>
      <c r="G19" s="171" t="s">
        <v>139</v>
      </c>
      <c r="H19" s="172" t="s">
        <v>140</v>
      </c>
      <c r="I19" s="173" t="s">
        <v>140</v>
      </c>
      <c r="J19" s="174" t="s">
        <v>140</v>
      </c>
      <c r="K19" s="174" t="s">
        <v>140</v>
      </c>
      <c r="L19" s="173" t="s">
        <v>140</v>
      </c>
      <c r="M19" s="175" t="s">
        <v>139</v>
      </c>
      <c r="N19" s="250" t="s">
        <v>141</v>
      </c>
    </row>
    <row r="20" spans="1:19" ht="19.5" thickBot="1">
      <c r="A20" s="151"/>
      <c r="B20" s="251"/>
      <c r="C20" s="255"/>
      <c r="D20" s="256"/>
      <c r="E20" s="257"/>
      <c r="F20" s="176" t="s">
        <v>142</v>
      </c>
      <c r="G20" s="177" t="s">
        <v>143</v>
      </c>
      <c r="H20" s="178" t="s">
        <v>143</v>
      </c>
      <c r="I20" s="179" t="s">
        <v>143</v>
      </c>
      <c r="J20" s="180" t="s">
        <v>143</v>
      </c>
      <c r="K20" s="181" t="s">
        <v>143</v>
      </c>
      <c r="L20" s="182" t="s">
        <v>143</v>
      </c>
      <c r="M20" s="183"/>
      <c r="N20" s="251"/>
    </row>
    <row r="21" spans="1:19" ht="18.75">
      <c r="A21" s="151"/>
      <c r="B21" s="250" t="s">
        <v>145</v>
      </c>
      <c r="C21" s="252">
        <v>45689</v>
      </c>
      <c r="D21" s="253"/>
      <c r="E21" s="254"/>
      <c r="F21" s="170" t="s">
        <v>138</v>
      </c>
      <c r="G21" s="171" t="s">
        <v>139</v>
      </c>
      <c r="H21" s="172" t="s">
        <v>140</v>
      </c>
      <c r="I21" s="173" t="s">
        <v>140</v>
      </c>
      <c r="J21" s="174" t="s">
        <v>140</v>
      </c>
      <c r="K21" s="174" t="s">
        <v>140</v>
      </c>
      <c r="L21" s="173" t="s">
        <v>140</v>
      </c>
      <c r="M21" s="175" t="s">
        <v>139</v>
      </c>
      <c r="N21" s="250" t="s">
        <v>141</v>
      </c>
    </row>
    <row r="22" spans="1:19" ht="19.5" thickBot="1">
      <c r="A22" s="151"/>
      <c r="B22" s="251"/>
      <c r="C22" s="255"/>
      <c r="D22" s="256"/>
      <c r="E22" s="257"/>
      <c r="F22" s="176" t="s">
        <v>142</v>
      </c>
      <c r="G22" s="177" t="s">
        <v>143</v>
      </c>
      <c r="H22" s="178" t="s">
        <v>143</v>
      </c>
      <c r="I22" s="179" t="s">
        <v>143</v>
      </c>
      <c r="J22" s="180" t="s">
        <v>143</v>
      </c>
      <c r="K22" s="181" t="s">
        <v>143</v>
      </c>
      <c r="L22" s="182" t="s">
        <v>143</v>
      </c>
      <c r="M22" s="183"/>
      <c r="N22" s="251"/>
    </row>
    <row r="23" spans="1:19" ht="18.75">
      <c r="A23" s="151"/>
      <c r="B23" s="151"/>
      <c r="C23" s="151" t="s">
        <v>157</v>
      </c>
      <c r="D23" s="151"/>
      <c r="E23" s="151"/>
      <c r="F23" s="151"/>
      <c r="G23" s="151"/>
      <c r="H23" s="151"/>
      <c r="I23" s="151"/>
      <c r="J23" s="151"/>
      <c r="K23" s="151"/>
      <c r="L23" s="151"/>
      <c r="M23" s="151"/>
    </row>
    <row r="24" spans="1:19" s="152" customFormat="1" ht="20.45" customHeight="1">
      <c r="A24" s="151"/>
      <c r="B24" s="151"/>
      <c r="C24" s="185" t="s">
        <v>158</v>
      </c>
      <c r="D24" s="153"/>
      <c r="E24" s="153"/>
      <c r="F24" s="151"/>
      <c r="G24" s="151"/>
      <c r="H24" s="151"/>
      <c r="I24" s="151"/>
      <c r="J24" s="151"/>
      <c r="K24" s="151"/>
      <c r="L24" s="151"/>
      <c r="M24" s="151"/>
    </row>
    <row r="25" spans="1:19" s="152" customFormat="1" ht="41.45" customHeight="1">
      <c r="A25" s="151"/>
      <c r="B25" s="151"/>
      <c r="C25" s="237" t="s">
        <v>159</v>
      </c>
      <c r="D25" s="237"/>
      <c r="E25" s="237"/>
      <c r="F25" s="237"/>
      <c r="G25" s="237"/>
      <c r="H25" s="237"/>
      <c r="I25" s="237"/>
      <c r="J25" s="237"/>
      <c r="K25" s="237"/>
      <c r="L25" s="237"/>
      <c r="M25" s="237"/>
      <c r="N25" s="237"/>
      <c r="O25" s="237"/>
      <c r="P25" s="237"/>
      <c r="Q25" s="237"/>
    </row>
    <row r="26" spans="1:19" ht="21" customHeight="1">
      <c r="A26" s="151" t="s">
        <v>127</v>
      </c>
      <c r="B26" s="151"/>
      <c r="C26" s="151"/>
      <c r="F26" s="238"/>
      <c r="G26" s="239"/>
      <c r="H26" s="238"/>
      <c r="I26" s="239"/>
    </row>
    <row r="27" spans="1:19" ht="21" customHeight="1">
      <c r="A27" s="151"/>
      <c r="B27" s="151"/>
      <c r="C27" s="240" t="s">
        <v>160</v>
      </c>
      <c r="D27" s="241"/>
      <c r="E27" s="240" t="s">
        <v>161</v>
      </c>
      <c r="F27" s="241"/>
      <c r="G27" s="242"/>
      <c r="H27" s="242"/>
      <c r="I27" s="243"/>
      <c r="J27" s="244"/>
    </row>
    <row r="28" spans="1:19" ht="21" customHeight="1">
      <c r="A28" s="151"/>
      <c r="B28" s="151"/>
      <c r="C28" s="240" t="s">
        <v>162</v>
      </c>
      <c r="D28" s="240"/>
      <c r="E28" s="240" t="s">
        <v>163</v>
      </c>
      <c r="F28" s="240"/>
      <c r="G28" s="161"/>
      <c r="H28" s="161"/>
      <c r="I28" s="151"/>
      <c r="J28" s="186"/>
    </row>
    <row r="29" spans="1:19" ht="21" customHeight="1">
      <c r="A29" s="151"/>
      <c r="B29" s="151"/>
      <c r="C29" s="240" t="s">
        <v>143</v>
      </c>
      <c r="D29" s="241"/>
      <c r="E29" s="240" t="s">
        <v>164</v>
      </c>
      <c r="F29" s="241"/>
      <c r="G29" s="263" t="s">
        <v>165</v>
      </c>
      <c r="H29" s="263"/>
      <c r="J29" s="151"/>
    </row>
    <row r="30" spans="1:19" ht="21" customHeight="1">
      <c r="A30" s="151"/>
      <c r="B30" s="151"/>
      <c r="D30" s="151"/>
      <c r="E30" s="158"/>
      <c r="F30" s="187"/>
      <c r="G30" s="158"/>
      <c r="H30" s="153"/>
      <c r="I30" s="159"/>
      <c r="J30" s="159"/>
      <c r="K30" s="159"/>
      <c r="O30" s="158"/>
      <c r="P30" s="153"/>
      <c r="Q30" s="159"/>
      <c r="R30" s="159"/>
      <c r="S30" s="159"/>
    </row>
    <row r="31" spans="1:19" s="152" customFormat="1" ht="21" customHeight="1">
      <c r="A31" s="151" t="s">
        <v>128</v>
      </c>
      <c r="B31" s="151"/>
      <c r="C31" s="264"/>
      <c r="D31" s="264"/>
      <c r="E31" s="184" t="s">
        <v>146</v>
      </c>
      <c r="F31" s="258" t="s">
        <v>147</v>
      </c>
      <c r="G31" s="258"/>
      <c r="H31" s="152" t="s">
        <v>166</v>
      </c>
      <c r="I31" s="151"/>
      <c r="J31" s="151"/>
      <c r="K31" s="151"/>
      <c r="L31" s="151"/>
      <c r="M31" s="151"/>
      <c r="N31" s="151"/>
      <c r="O31" s="153"/>
    </row>
    <row r="32" spans="1:19" s="152" customFormat="1" ht="21" customHeight="1">
      <c r="B32" s="151"/>
      <c r="C32" s="258" t="s">
        <v>91</v>
      </c>
      <c r="D32" s="258"/>
      <c r="E32" s="184" t="s">
        <v>148</v>
      </c>
      <c r="F32" s="265" t="s">
        <v>129</v>
      </c>
      <c r="G32" s="266"/>
      <c r="H32" s="267" t="s">
        <v>167</v>
      </c>
      <c r="I32" s="267"/>
      <c r="J32" s="267"/>
      <c r="K32" s="267"/>
      <c r="L32" s="267"/>
      <c r="M32" s="267"/>
      <c r="N32" s="267"/>
      <c r="O32" s="267"/>
      <c r="P32" s="267"/>
      <c r="Q32" s="267"/>
      <c r="R32" s="267"/>
    </row>
    <row r="33" spans="1:18" s="152" customFormat="1" ht="21" customHeight="1">
      <c r="B33" s="151"/>
      <c r="C33" s="258" t="s">
        <v>149</v>
      </c>
      <c r="D33" s="258"/>
      <c r="E33" s="184" t="s">
        <v>150</v>
      </c>
      <c r="F33" s="258" t="s">
        <v>151</v>
      </c>
      <c r="G33" s="258"/>
      <c r="H33" s="267"/>
      <c r="I33" s="267"/>
      <c r="J33" s="267"/>
      <c r="K33" s="267"/>
      <c r="L33" s="267"/>
      <c r="M33" s="267"/>
      <c r="N33" s="267"/>
      <c r="O33" s="267"/>
      <c r="P33" s="267"/>
      <c r="Q33" s="267"/>
      <c r="R33" s="267"/>
    </row>
    <row r="34" spans="1:18" s="152" customFormat="1" ht="24.75" customHeight="1">
      <c r="A34" s="151"/>
      <c r="B34" s="151"/>
    </row>
    <row r="35" spans="1:18" s="152" customFormat="1" ht="35.25" customHeight="1" thickBot="1">
      <c r="A35" s="151" t="s">
        <v>130</v>
      </c>
      <c r="B35" s="151"/>
      <c r="C35" s="188" t="s">
        <v>168</v>
      </c>
      <c r="D35" s="154"/>
      <c r="E35" s="154"/>
      <c r="F35" s="160"/>
      <c r="G35" s="154"/>
      <c r="H35" s="154"/>
      <c r="I35" s="154"/>
      <c r="J35" s="154"/>
      <c r="K35" s="154"/>
      <c r="L35" s="154"/>
      <c r="M35" s="154"/>
      <c r="N35" s="153"/>
    </row>
    <row r="36" spans="1:18" s="152" customFormat="1" ht="27.75" customHeight="1">
      <c r="B36" s="153"/>
      <c r="C36" s="189" t="s">
        <v>169</v>
      </c>
      <c r="D36" s="190"/>
      <c r="E36" s="190"/>
      <c r="F36" s="191" t="s">
        <v>170</v>
      </c>
      <c r="G36" s="191"/>
      <c r="H36" s="191"/>
      <c r="I36" s="191"/>
      <c r="J36" s="191"/>
      <c r="K36" s="191"/>
      <c r="L36" s="191"/>
      <c r="M36" s="192"/>
      <c r="N36" s="153"/>
    </row>
    <row r="37" spans="1:18" s="152" customFormat="1" ht="26.1" customHeight="1">
      <c r="A37" s="151"/>
      <c r="B37" s="151"/>
      <c r="C37" s="193" t="s">
        <v>171</v>
      </c>
      <c r="D37" s="151"/>
      <c r="E37" s="151"/>
      <c r="F37" s="151"/>
      <c r="G37" s="151"/>
      <c r="H37" s="151"/>
      <c r="I37" s="151"/>
      <c r="J37" s="151"/>
      <c r="K37" s="151"/>
      <c r="L37" s="151"/>
      <c r="M37" s="194"/>
      <c r="N37" s="151"/>
      <c r="O37" s="151"/>
      <c r="P37" s="151"/>
    </row>
    <row r="38" spans="1:18" s="152" customFormat="1" ht="24" customHeight="1">
      <c r="A38" s="151"/>
      <c r="B38" s="151"/>
      <c r="C38" s="193" t="s">
        <v>172</v>
      </c>
      <c r="D38" s="151"/>
      <c r="E38" s="151"/>
      <c r="F38" s="151"/>
      <c r="G38" s="151"/>
      <c r="H38" s="151"/>
      <c r="I38" s="151"/>
      <c r="J38" s="151"/>
      <c r="K38" s="151"/>
      <c r="L38" s="151"/>
      <c r="M38" s="194"/>
      <c r="N38" s="151"/>
    </row>
    <row r="39" spans="1:18" s="152" customFormat="1" ht="27.95" customHeight="1">
      <c r="B39" s="153"/>
      <c r="C39" s="259" t="s">
        <v>173</v>
      </c>
      <c r="D39" s="260"/>
      <c r="E39" s="151" t="s">
        <v>174</v>
      </c>
      <c r="F39" s="151"/>
      <c r="G39" s="151" t="s">
        <v>175</v>
      </c>
      <c r="H39" s="151"/>
      <c r="I39" s="151" t="s">
        <v>176</v>
      </c>
      <c r="J39" s="151">
        <v>218</v>
      </c>
      <c r="K39" s="151"/>
      <c r="L39" s="151" t="s">
        <v>177</v>
      </c>
      <c r="M39" s="195"/>
    </row>
    <row r="40" spans="1:18" s="152" customFormat="1" ht="27.75" customHeight="1">
      <c r="B40" s="153"/>
      <c r="C40" s="196"/>
      <c r="D40" s="153"/>
      <c r="E40" s="153" t="s">
        <v>178</v>
      </c>
      <c r="F40" s="153"/>
      <c r="G40" s="153"/>
      <c r="H40" s="153" t="s">
        <v>179</v>
      </c>
      <c r="I40" s="153" t="s">
        <v>180</v>
      </c>
      <c r="J40" s="153"/>
      <c r="K40" s="153"/>
      <c r="L40" s="153"/>
      <c r="M40" s="197"/>
    </row>
    <row r="41" spans="1:18" s="152" customFormat="1" ht="24" customHeight="1">
      <c r="A41" s="153"/>
      <c r="B41" s="153"/>
      <c r="C41" s="196"/>
      <c r="D41" s="153"/>
      <c r="E41" s="153" t="s">
        <v>181</v>
      </c>
      <c r="F41" s="153"/>
      <c r="G41" s="153"/>
      <c r="H41" s="153"/>
      <c r="I41" s="153"/>
      <c r="J41" s="153"/>
      <c r="K41" s="153"/>
      <c r="L41" s="153"/>
      <c r="M41" s="197"/>
      <c r="N41" s="198"/>
    </row>
    <row r="42" spans="1:18" s="152" customFormat="1" ht="24" customHeight="1">
      <c r="A42" s="153"/>
      <c r="B42" s="153"/>
      <c r="C42" s="196"/>
      <c r="D42" s="153"/>
      <c r="E42" s="153" t="s">
        <v>182</v>
      </c>
      <c r="F42" s="153"/>
      <c r="G42" s="153"/>
      <c r="H42" s="153"/>
      <c r="I42" s="153"/>
      <c r="J42" s="153"/>
      <c r="K42" s="153"/>
      <c r="L42" s="153"/>
      <c r="M42" s="197"/>
      <c r="N42" s="198"/>
    </row>
    <row r="43" spans="1:18" s="152" customFormat="1" ht="24" customHeight="1" thickBot="1">
      <c r="A43" s="153"/>
      <c r="B43" s="153"/>
      <c r="C43" s="261" t="s">
        <v>183</v>
      </c>
      <c r="D43" s="262"/>
      <c r="E43" s="199" t="s">
        <v>184</v>
      </c>
      <c r="F43" s="199"/>
      <c r="G43" s="199"/>
      <c r="H43" s="199"/>
      <c r="I43" s="199"/>
      <c r="J43" s="199"/>
      <c r="K43" s="199"/>
      <c r="L43" s="199"/>
      <c r="M43" s="200"/>
      <c r="N43" s="198"/>
    </row>
    <row r="44" spans="1:18" s="152" customFormat="1" ht="24" customHeight="1">
      <c r="A44" s="153" t="s">
        <v>131</v>
      </c>
      <c r="B44" s="153"/>
      <c r="C44" s="153" t="s">
        <v>185</v>
      </c>
      <c r="D44" s="159"/>
      <c r="E44" s="159"/>
      <c r="F44" s="159"/>
      <c r="G44" s="159"/>
      <c r="H44" s="159"/>
      <c r="I44" s="159"/>
      <c r="J44" s="159"/>
      <c r="K44" s="159"/>
      <c r="L44" s="159"/>
      <c r="M44" s="159"/>
      <c r="N44" s="198"/>
      <c r="O44" s="198"/>
    </row>
    <row r="45" spans="1:18" s="152" customFormat="1" ht="24" customHeight="1">
      <c r="A45" s="151"/>
      <c r="B45" s="151"/>
      <c r="C45" s="153" t="s">
        <v>190</v>
      </c>
      <c r="D45" s="153"/>
      <c r="E45" s="153"/>
      <c r="F45" s="153"/>
      <c r="G45" s="153"/>
      <c r="H45" s="153"/>
      <c r="I45" s="153"/>
      <c r="J45" s="153"/>
      <c r="K45" s="153"/>
      <c r="L45" s="153"/>
      <c r="M45" s="201"/>
      <c r="O45" s="198"/>
    </row>
    <row r="46" spans="1:18" s="152" customFormat="1" ht="24" customHeight="1">
      <c r="A46" s="151"/>
      <c r="B46" s="151"/>
      <c r="C46" s="159" t="s">
        <v>186</v>
      </c>
      <c r="D46" s="202"/>
      <c r="E46" s="202"/>
      <c r="F46" s="202"/>
      <c r="G46" s="202"/>
      <c r="H46" s="202"/>
      <c r="I46" s="202"/>
      <c r="J46" s="202"/>
      <c r="K46" s="202"/>
      <c r="L46" s="202"/>
      <c r="M46" s="202"/>
      <c r="N46" s="202"/>
      <c r="O46" s="198"/>
    </row>
    <row r="47" spans="1:18" s="152" customFormat="1" ht="24.6" customHeight="1">
      <c r="B47" s="151"/>
      <c r="C47" s="153" t="s">
        <v>187</v>
      </c>
      <c r="D47" s="202"/>
      <c r="E47" s="202"/>
      <c r="F47" s="202"/>
      <c r="G47" s="202"/>
      <c r="H47" s="202"/>
      <c r="I47" s="202"/>
      <c r="J47" s="202"/>
      <c r="K47" s="202"/>
      <c r="L47" s="202"/>
      <c r="M47" s="202"/>
      <c r="N47" s="202"/>
    </row>
    <row r="48" spans="1:18" s="152" customFormat="1" ht="24.6" customHeight="1">
      <c r="B48" s="151"/>
      <c r="C48" s="153" t="s">
        <v>188</v>
      </c>
      <c r="E48" s="153"/>
      <c r="F48" s="153"/>
      <c r="H48" s="153"/>
      <c r="I48" s="153"/>
      <c r="J48" s="151"/>
      <c r="K48" s="151"/>
      <c r="L48" s="151"/>
      <c r="M48" s="203"/>
      <c r="N48" s="203"/>
    </row>
    <row r="49" spans="1:14" s="152" customFormat="1" ht="24.6" customHeight="1">
      <c r="B49" s="151"/>
      <c r="C49" s="153" t="s">
        <v>189</v>
      </c>
      <c r="E49" s="153"/>
      <c r="F49" s="153"/>
      <c r="H49" s="153"/>
      <c r="I49" s="153"/>
      <c r="J49" s="151"/>
      <c r="K49" s="151"/>
      <c r="L49" s="151"/>
      <c r="M49" s="203"/>
      <c r="N49" s="203"/>
    </row>
    <row r="50" spans="1:14" s="152" customFormat="1" ht="30.75" customHeight="1">
      <c r="A50" s="153" t="s">
        <v>132</v>
      </c>
      <c r="B50" s="155"/>
      <c r="D50" s="153" t="s">
        <v>133</v>
      </c>
      <c r="E50" s="153"/>
      <c r="F50" s="153"/>
      <c r="H50" s="153"/>
      <c r="I50" s="153"/>
      <c r="J50" s="151"/>
      <c r="K50" s="151"/>
      <c r="L50" s="151"/>
      <c r="M50" s="162" t="s">
        <v>134</v>
      </c>
    </row>
  </sheetData>
  <mergeCells count="33">
    <mergeCell ref="C33:D33"/>
    <mergeCell ref="F33:G33"/>
    <mergeCell ref="C39:D39"/>
    <mergeCell ref="C43:D43"/>
    <mergeCell ref="E28:F28"/>
    <mergeCell ref="C29:D29"/>
    <mergeCell ref="E29:F29"/>
    <mergeCell ref="G29:H29"/>
    <mergeCell ref="C31:D31"/>
    <mergeCell ref="F31:G31"/>
    <mergeCell ref="C28:D28"/>
    <mergeCell ref="C32:D32"/>
    <mergeCell ref="F32:G32"/>
    <mergeCell ref="H32:R33"/>
    <mergeCell ref="N17:N18"/>
    <mergeCell ref="B19:B20"/>
    <mergeCell ref="C19:E20"/>
    <mergeCell ref="N19:N20"/>
    <mergeCell ref="B21:B22"/>
    <mergeCell ref="C21:E22"/>
    <mergeCell ref="N21:N22"/>
    <mergeCell ref="A1:M1"/>
    <mergeCell ref="A2:M2"/>
    <mergeCell ref="C16:E16"/>
    <mergeCell ref="B17:B18"/>
    <mergeCell ref="C17:E18"/>
    <mergeCell ref="C25:Q25"/>
    <mergeCell ref="F26:G26"/>
    <mergeCell ref="H26:I26"/>
    <mergeCell ref="C27:D27"/>
    <mergeCell ref="E27:F27"/>
    <mergeCell ref="G27:H27"/>
    <mergeCell ref="I27:J27"/>
  </mergeCells>
  <phoneticPr fontId="43"/>
  <pageMargins left="0.25" right="0.25" top="0.75" bottom="0.75" header="0.3" footer="0.3"/>
  <pageSetup paperSize="9"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7"/>
  <sheetViews>
    <sheetView showGridLines="0" workbookViewId="0">
      <selection activeCell="E15" sqref="E15"/>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275" t="s">
        <v>21</v>
      </c>
      <c r="B1" s="275"/>
      <c r="C1" s="275"/>
      <c r="D1" s="275"/>
      <c r="E1" s="275"/>
      <c r="F1" s="275"/>
      <c r="G1" s="275"/>
      <c r="H1" s="275"/>
      <c r="I1" s="275"/>
      <c r="J1" s="275"/>
      <c r="K1" s="275"/>
      <c r="L1" s="275"/>
      <c r="M1" s="275"/>
      <c r="N1" s="275"/>
    </row>
    <row r="2" spans="1:18" customFormat="1" ht="7.5" customHeight="1" thickBot="1"/>
    <row r="3" spans="1:18" ht="19.5" customHeight="1" thickTop="1">
      <c r="B3" s="276"/>
      <c r="C3" s="276"/>
      <c r="D3" s="276"/>
      <c r="E3" s="276"/>
      <c r="F3" s="276"/>
      <c r="G3" s="276"/>
      <c r="H3" s="276"/>
      <c r="J3" s="269" t="s">
        <v>231</v>
      </c>
      <c r="K3" s="270"/>
      <c r="L3" s="270"/>
      <c r="M3" s="271"/>
    </row>
    <row r="4" spans="1:18" ht="18.75" customHeight="1" thickBot="1">
      <c r="B4" s="55" t="s">
        <v>68</v>
      </c>
      <c r="C4" s="50"/>
      <c r="D4" s="50"/>
      <c r="E4" s="50"/>
      <c r="F4" s="50"/>
      <c r="G4" s="50"/>
      <c r="H4" s="50"/>
      <c r="I4" s="50"/>
      <c r="J4" s="272"/>
      <c r="K4" s="273"/>
      <c r="L4" s="273"/>
      <c r="M4" s="274"/>
    </row>
    <row r="5" spans="1:18" ht="42.75" customHeight="1" thickTop="1">
      <c r="A5" s="234" t="s">
        <v>230</v>
      </c>
      <c r="B5" s="55"/>
      <c r="C5" s="50"/>
      <c r="D5" s="50"/>
      <c r="E5" s="50"/>
      <c r="F5" s="50"/>
      <c r="G5" s="50"/>
      <c r="H5" s="50"/>
      <c r="I5" s="50"/>
      <c r="J5" s="233"/>
      <c r="K5" s="233"/>
      <c r="L5" s="233"/>
      <c r="M5" s="233"/>
    </row>
    <row r="6" spans="1:18" ht="72" customHeight="1">
      <c r="A6" s="268" t="s">
        <v>106</v>
      </c>
      <c r="B6" s="268"/>
      <c r="C6" s="268"/>
      <c r="D6" s="268"/>
      <c r="E6" s="268"/>
      <c r="F6" s="268"/>
      <c r="G6" s="268"/>
      <c r="H6" s="268"/>
      <c r="I6" s="268"/>
      <c r="J6" s="268"/>
      <c r="K6" s="268"/>
      <c r="L6" s="268"/>
      <c r="M6" s="268"/>
      <c r="N6" s="268"/>
      <c r="O6" s="268"/>
      <c r="P6" s="268"/>
      <c r="Q6" s="268"/>
      <c r="R6" s="268"/>
    </row>
    <row r="7" spans="1:18" ht="72" customHeight="1">
      <c r="A7" s="236" t="s">
        <v>232</v>
      </c>
      <c r="B7" s="232"/>
      <c r="C7" s="232"/>
      <c r="D7" s="232"/>
      <c r="E7" s="232"/>
      <c r="F7" s="232"/>
      <c r="G7" s="232"/>
      <c r="H7" s="232"/>
      <c r="I7" s="232"/>
      <c r="J7" s="232"/>
      <c r="K7" s="232"/>
      <c r="L7" s="232"/>
      <c r="M7" s="232"/>
      <c r="N7" s="232"/>
      <c r="O7" s="232"/>
      <c r="P7" s="232"/>
      <c r="Q7" s="232"/>
      <c r="R7" s="232"/>
    </row>
    <row r="8" spans="1:18" ht="30.75" customHeight="1">
      <c r="A8" s="2" t="s">
        <v>23</v>
      </c>
      <c r="B8" s="5" t="s">
        <v>69</v>
      </c>
    </row>
    <row r="9" spans="1:18" ht="16.5" customHeight="1">
      <c r="A9" s="2"/>
      <c r="B9" s="5" t="s">
        <v>72</v>
      </c>
    </row>
    <row r="10" spans="1:18" ht="16.5" customHeight="1">
      <c r="A10" s="6" t="s">
        <v>18</v>
      </c>
      <c r="B10" s="32" t="s">
        <v>27</v>
      </c>
      <c r="C10" s="9"/>
      <c r="D10" s="9"/>
      <c r="E10" s="9"/>
      <c r="F10" s="9"/>
      <c r="G10" s="9"/>
      <c r="H10" s="9"/>
      <c r="I10" s="9"/>
    </row>
    <row r="11" spans="1:18" ht="16.5" customHeight="1">
      <c r="A11" s="6" t="s">
        <v>28</v>
      </c>
      <c r="B11" s="5" t="s">
        <v>75</v>
      </c>
    </row>
    <row r="12" spans="1:18" ht="16.5" customHeight="1">
      <c r="A12" s="6" t="s">
        <v>19</v>
      </c>
      <c r="B12" s="5" t="s">
        <v>77</v>
      </c>
    </row>
    <row r="13" spans="1:18" ht="16.5" customHeight="1">
      <c r="A13" s="6" t="s">
        <v>215</v>
      </c>
      <c r="B13" s="5" t="s">
        <v>216</v>
      </c>
    </row>
    <row r="14" spans="1:18" ht="16.5" customHeight="1">
      <c r="A14" s="7" t="s">
        <v>17</v>
      </c>
    </row>
    <row r="15" spans="1:18" ht="41.25" customHeight="1">
      <c r="A15" s="2" t="s">
        <v>82</v>
      </c>
      <c r="C15" s="43" t="s">
        <v>85</v>
      </c>
      <c r="D15" s="139" t="s">
        <v>84</v>
      </c>
      <c r="E15" s="42"/>
    </row>
    <row r="16" spans="1:18" ht="41.25" customHeight="1">
      <c r="A16" s="7" t="s">
        <v>17</v>
      </c>
      <c r="B16" s="5" t="s">
        <v>29</v>
      </c>
    </row>
    <row r="17" spans="1:16" ht="16.5" customHeight="1" thickBot="1">
      <c r="A17" s="7" t="s">
        <v>17</v>
      </c>
      <c r="B17" s="5" t="s">
        <v>74</v>
      </c>
    </row>
    <row r="18" spans="1:16" s="152" customFormat="1" ht="27.75" customHeight="1">
      <c r="A18" s="331" t="s">
        <v>236</v>
      </c>
      <c r="B18" s="153"/>
      <c r="C18" s="189" t="s">
        <v>169</v>
      </c>
      <c r="D18" s="190"/>
      <c r="E18" s="190"/>
      <c r="F18" s="191" t="s">
        <v>170</v>
      </c>
      <c r="G18" s="191"/>
      <c r="H18" s="191"/>
      <c r="I18" s="191"/>
      <c r="J18" s="191"/>
      <c r="K18" s="191"/>
      <c r="L18" s="191"/>
      <c r="M18" s="192"/>
      <c r="N18" s="153"/>
    </row>
    <row r="19" spans="1:16" s="152" customFormat="1" ht="26.1" customHeight="1">
      <c r="A19" s="151"/>
      <c r="B19" s="151"/>
      <c r="C19" s="193" t="s">
        <v>171</v>
      </c>
      <c r="D19" s="151"/>
      <c r="E19" s="151"/>
      <c r="F19" s="151"/>
      <c r="G19" s="151"/>
      <c r="H19" s="151"/>
      <c r="I19" s="151"/>
      <c r="J19" s="151"/>
      <c r="K19" s="151"/>
      <c r="L19" s="151"/>
      <c r="M19" s="194"/>
      <c r="N19" s="151"/>
      <c r="O19" s="151"/>
      <c r="P19" s="151"/>
    </row>
    <row r="20" spans="1:16" s="152" customFormat="1" ht="39" customHeight="1">
      <c r="A20" s="7" t="s">
        <v>17</v>
      </c>
      <c r="B20" s="151"/>
      <c r="C20" s="193" t="s">
        <v>172</v>
      </c>
      <c r="D20" s="151"/>
      <c r="E20" s="151"/>
      <c r="F20" s="151"/>
      <c r="G20" s="151"/>
      <c r="H20" s="151"/>
      <c r="I20" s="151"/>
      <c r="J20" s="151"/>
      <c r="K20" s="151"/>
      <c r="L20" s="151"/>
      <c r="M20" s="194"/>
      <c r="N20" s="151"/>
    </row>
    <row r="21" spans="1:16" s="152" customFormat="1" ht="27.95" customHeight="1">
      <c r="B21" s="153"/>
      <c r="C21" s="259" t="s">
        <v>173</v>
      </c>
      <c r="D21" s="260"/>
      <c r="E21" s="151" t="s">
        <v>174</v>
      </c>
      <c r="F21" s="151"/>
      <c r="G21" s="151" t="s">
        <v>175</v>
      </c>
      <c r="H21" s="151"/>
      <c r="I21" s="151" t="s">
        <v>176</v>
      </c>
      <c r="J21" s="151">
        <v>218</v>
      </c>
      <c r="K21" s="151"/>
      <c r="L21" s="151" t="s">
        <v>177</v>
      </c>
      <c r="M21" s="195"/>
    </row>
    <row r="22" spans="1:16" s="152" customFormat="1" ht="27.75" customHeight="1">
      <c r="A22" s="7" t="s">
        <v>17</v>
      </c>
      <c r="B22" s="153"/>
      <c r="C22" s="196"/>
      <c r="D22" s="153"/>
      <c r="E22" s="153" t="s">
        <v>178</v>
      </c>
      <c r="F22" s="153"/>
      <c r="G22" s="153"/>
      <c r="H22" s="153" t="s">
        <v>179</v>
      </c>
      <c r="I22" s="153" t="s">
        <v>180</v>
      </c>
      <c r="J22" s="153"/>
      <c r="K22" s="153"/>
      <c r="L22" s="153"/>
      <c r="M22" s="197"/>
    </row>
    <row r="23" spans="1:16" s="152" customFormat="1" ht="24" customHeight="1">
      <c r="A23" s="153"/>
      <c r="B23" s="153"/>
      <c r="C23" s="196"/>
      <c r="D23" s="153"/>
      <c r="E23" s="153" t="s">
        <v>181</v>
      </c>
      <c r="F23" s="153"/>
      <c r="G23" s="153"/>
      <c r="H23" s="153"/>
      <c r="I23" s="153"/>
      <c r="J23" s="153"/>
      <c r="K23" s="153"/>
      <c r="L23" s="153"/>
      <c r="M23" s="197"/>
      <c r="N23" s="198"/>
    </row>
    <row r="24" spans="1:16" s="152" customFormat="1" ht="24" customHeight="1">
      <c r="A24" s="153"/>
      <c r="B24" s="153"/>
      <c r="C24" s="196"/>
      <c r="D24" s="153"/>
      <c r="E24" s="153" t="s">
        <v>182</v>
      </c>
      <c r="F24" s="153"/>
      <c r="G24" s="153"/>
      <c r="H24" s="153"/>
      <c r="I24" s="153"/>
      <c r="J24" s="153"/>
      <c r="K24" s="153"/>
      <c r="L24" s="153"/>
      <c r="M24" s="197"/>
      <c r="N24" s="198"/>
    </row>
    <row r="25" spans="1:16" s="152" customFormat="1" ht="24" customHeight="1" thickBot="1">
      <c r="A25" s="7" t="s">
        <v>17</v>
      </c>
      <c r="B25" s="153"/>
      <c r="C25" s="261" t="s">
        <v>183</v>
      </c>
      <c r="D25" s="262"/>
      <c r="E25" s="199" t="s">
        <v>184</v>
      </c>
      <c r="F25" s="199"/>
      <c r="G25" s="199"/>
      <c r="H25" s="199"/>
      <c r="I25" s="199"/>
      <c r="J25" s="199"/>
      <c r="K25" s="199"/>
      <c r="L25" s="199"/>
      <c r="M25" s="200"/>
      <c r="N25" s="198"/>
    </row>
    <row r="26" spans="1:16" ht="16.5" customHeight="1" thickBot="1">
      <c r="A26" s="2" t="s">
        <v>237</v>
      </c>
    </row>
    <row r="27" spans="1:16" ht="16.5" customHeight="1">
      <c r="A27" s="7"/>
      <c r="B27" s="26" t="s">
        <v>20</v>
      </c>
      <c r="C27" s="27"/>
      <c r="D27" s="28"/>
      <c r="E27" s="27"/>
      <c r="F27" s="27"/>
      <c r="G27" s="27"/>
      <c r="H27" s="27"/>
      <c r="I27" s="27"/>
      <c r="J27" s="79"/>
    </row>
    <row r="28" spans="1:16" ht="16.5" customHeight="1">
      <c r="A28" s="7"/>
      <c r="B28" s="29"/>
      <c r="J28" s="80"/>
    </row>
    <row r="29" spans="1:16" ht="30.6" customHeight="1">
      <c r="B29" s="29"/>
      <c r="C29" s="43" t="s">
        <v>60</v>
      </c>
      <c r="D29" s="58"/>
      <c r="E29" s="58"/>
      <c r="F29" s="58"/>
      <c r="G29" s="58"/>
      <c r="J29" s="80"/>
    </row>
    <row r="30" spans="1:16" ht="24" customHeight="1">
      <c r="B30" s="29"/>
      <c r="C30" s="59" t="s">
        <v>25</v>
      </c>
      <c r="J30" s="80"/>
    </row>
    <row r="31" spans="1:16" ht="16.5" customHeight="1" thickBot="1">
      <c r="B31" s="30"/>
      <c r="C31" s="31"/>
      <c r="D31" s="31"/>
      <c r="E31" s="31"/>
      <c r="F31" s="31"/>
      <c r="G31" s="31"/>
      <c r="H31" s="31"/>
      <c r="I31" s="31"/>
      <c r="J31" s="81"/>
    </row>
    <row r="32" spans="1:16" ht="16.5" customHeight="1"/>
    <row r="33" ht="16.5" customHeight="1"/>
    <row r="34" ht="30" customHeight="1"/>
    <row r="35" ht="16.5" customHeight="1"/>
    <row r="36" ht="16.5" customHeight="1"/>
    <row r="37" ht="18" customHeight="1"/>
  </sheetData>
  <sheetProtection selectLockedCells="1" selectUnlockedCells="1"/>
  <mergeCells count="6">
    <mergeCell ref="C25:D25"/>
    <mergeCell ref="A6:R6"/>
    <mergeCell ref="J3:M4"/>
    <mergeCell ref="A1:N1"/>
    <mergeCell ref="B3:H3"/>
    <mergeCell ref="C21:D21"/>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R111"/>
  <sheetViews>
    <sheetView zoomScale="106" zoomScaleNormal="106" workbookViewId="0">
      <pane ySplit="9" topLeftCell="A10" activePane="bottomLeft" state="frozen"/>
      <selection activeCell="A3" sqref="A3"/>
      <selection pane="bottomLeft" activeCell="N10" sqref="N10"/>
    </sheetView>
  </sheetViews>
  <sheetFormatPr defaultColWidth="9" defaultRowHeight="13.5"/>
  <cols>
    <col min="1" max="1" width="4.5" style="1" bestFit="1" customWidth="1"/>
    <col min="2" max="3" width="17.5" style="1" customWidth="1"/>
    <col min="4" max="5" width="5.5" style="1" bestFit="1" customWidth="1"/>
    <col min="6" max="6" width="8.5" style="45" customWidth="1"/>
    <col min="7" max="7" width="8.5" style="1" customWidth="1"/>
    <col min="8" max="8" width="8.25" style="45" customWidth="1"/>
    <col min="9" max="9" width="8.5" style="45" hidden="1" customWidth="1"/>
    <col min="10" max="10" width="8.375" style="45" customWidth="1"/>
    <col min="11" max="11" width="9.75" style="45" customWidth="1"/>
    <col min="12" max="12" width="10.75" style="1" customWidth="1"/>
    <col min="13" max="15" width="11.75" style="45" customWidth="1"/>
    <col min="16" max="18" width="11.75" style="1" customWidth="1"/>
    <col min="19" max="19" width="9.25" style="1" customWidth="1"/>
    <col min="20" max="20" width="9.25" style="1" hidden="1" customWidth="1"/>
    <col min="21" max="28" width="8.5" style="1" hidden="1" customWidth="1"/>
    <col min="29" max="29" width="10.25" style="1" hidden="1" customWidth="1"/>
    <col min="30" max="33" width="9" style="1" hidden="1" customWidth="1"/>
    <col min="34" max="34" width="13.875" style="44" hidden="1" customWidth="1"/>
    <col min="35" max="41" width="13.875" style="45" hidden="1" customWidth="1"/>
    <col min="42" max="44" width="9" style="1" hidden="1" customWidth="1"/>
    <col min="45" max="51" width="9" style="1" customWidth="1"/>
    <col min="52" max="16384" width="9" style="1"/>
  </cols>
  <sheetData>
    <row r="1" spans="1:44" ht="27" customHeight="1" thickBot="1">
      <c r="A1" s="277" t="s">
        <v>70</v>
      </c>
      <c r="B1" s="277"/>
      <c r="C1" s="72" t="str">
        <f>注意事項!J3</f>
        <v>中学生以上事前用</v>
      </c>
      <c r="D1" s="235" t="s">
        <v>233</v>
      </c>
      <c r="E1" s="31"/>
      <c r="F1" s="31"/>
      <c r="G1" s="31"/>
      <c r="H1" s="31"/>
      <c r="J1" s="44"/>
      <c r="K1" s="44"/>
      <c r="Z1" s="107" t="s">
        <v>94</v>
      </c>
      <c r="AA1" s="107" t="s">
        <v>196</v>
      </c>
      <c r="AB1" s="107" t="s">
        <v>197</v>
      </c>
    </row>
    <row r="2" spans="1:44" ht="49.5" customHeight="1" thickBot="1">
      <c r="A2" s="283" t="s">
        <v>234</v>
      </c>
      <c r="B2" s="284"/>
      <c r="C2" s="287"/>
      <c r="D2" s="288"/>
      <c r="E2" s="288"/>
      <c r="F2" s="288"/>
      <c r="G2" s="288"/>
      <c r="H2" s="289"/>
      <c r="J2" s="304" t="s">
        <v>235</v>
      </c>
      <c r="K2" s="304"/>
      <c r="L2" s="304"/>
      <c r="M2" s="304"/>
      <c r="N2" s="304"/>
      <c r="O2" s="304"/>
      <c r="P2" s="304"/>
      <c r="Q2" s="304"/>
      <c r="R2" s="304"/>
      <c r="S2" s="75"/>
      <c r="T2" s="75"/>
      <c r="U2" s="75"/>
      <c r="V2" s="75"/>
      <c r="W2" s="75"/>
      <c r="X2" s="75"/>
      <c r="Y2" s="299">
        <f>M9</f>
        <v>45640</v>
      </c>
      <c r="Z2" s="92" t="s">
        <v>5</v>
      </c>
      <c r="AA2" s="92">
        <f>COUNTIF($Z10:$Z99,111)</f>
        <v>0</v>
      </c>
      <c r="AB2" s="92">
        <f>COUNTIF($Z10:$Z99,112)</f>
        <v>0</v>
      </c>
      <c r="AC2" s="301">
        <f>N9</f>
        <v>45682</v>
      </c>
      <c r="AD2" s="92" t="s">
        <v>5</v>
      </c>
      <c r="AE2" s="109">
        <f>COUNTIF(AA10:AA99,122)</f>
        <v>0</v>
      </c>
      <c r="AF2" s="110">
        <f>COUNTIF(AA10:AA99,123)</f>
        <v>0</v>
      </c>
      <c r="AG2" s="299">
        <f>O9</f>
        <v>45689</v>
      </c>
      <c r="AH2" s="92" t="s">
        <v>5</v>
      </c>
      <c r="AI2" s="92">
        <f>COUNTIF(AB10:AB99,133)</f>
        <v>0</v>
      </c>
      <c r="AJ2" s="92">
        <f>COUNTIF(AB10:AB99,134)</f>
        <v>0</v>
      </c>
      <c r="AK2" s="1"/>
      <c r="AL2" s="1"/>
      <c r="AM2" s="1"/>
      <c r="AN2" s="1"/>
      <c r="AO2" s="1"/>
    </row>
    <row r="3" spans="1:44" ht="27.75" customHeight="1" thickBot="1">
      <c r="A3" s="278" t="s">
        <v>88</v>
      </c>
      <c r="B3" s="279"/>
      <c r="C3" s="287"/>
      <c r="D3" s="288"/>
      <c r="E3" s="288"/>
      <c r="F3" s="288"/>
      <c r="G3" s="288"/>
      <c r="H3" s="289"/>
      <c r="J3" s="49" t="s">
        <v>22</v>
      </c>
      <c r="K3" s="293" t="s">
        <v>92</v>
      </c>
      <c r="L3" s="294"/>
      <c r="M3" s="294"/>
      <c r="N3" s="295"/>
      <c r="O3" s="86">
        <f>M9</f>
        <v>45640</v>
      </c>
      <c r="P3" s="86">
        <f>N9</f>
        <v>45682</v>
      </c>
      <c r="Q3" s="86">
        <f>O9</f>
        <v>45689</v>
      </c>
      <c r="R3" s="140" t="s">
        <v>108</v>
      </c>
      <c r="U3" s="88"/>
      <c r="V3" s="88"/>
      <c r="W3" s="88"/>
      <c r="X3" s="88"/>
      <c r="Y3" s="300"/>
      <c r="Z3" s="111" t="s">
        <v>95</v>
      </c>
      <c r="AA3" s="111">
        <f>COUNTIF(Z10:Z99,211)</f>
        <v>0</v>
      </c>
      <c r="AB3" s="112">
        <f>COUNTIF($Z2:$Z99,212)</f>
        <v>0</v>
      </c>
      <c r="AC3" s="301"/>
      <c r="AD3" s="111" t="s">
        <v>95</v>
      </c>
      <c r="AE3" s="113">
        <f>COUNTIF(AA10:AA99,222)</f>
        <v>0</v>
      </c>
      <c r="AF3" s="114">
        <f>COUNTIF(AA10:AA99,223)</f>
        <v>0</v>
      </c>
      <c r="AG3" s="300"/>
      <c r="AH3" s="111" t="s">
        <v>95</v>
      </c>
      <c r="AI3" s="108">
        <f>COUNTIF(AB10:AB99,233)</f>
        <v>0</v>
      </c>
      <c r="AJ3" s="108">
        <f>COUNTIF(AB10:AB99,234)</f>
        <v>0</v>
      </c>
      <c r="AK3" s="44"/>
      <c r="AL3" s="44"/>
      <c r="AM3" s="44"/>
      <c r="AN3" s="44"/>
      <c r="AO3" s="44"/>
      <c r="AP3" s="45">
        <f>COUNTIF(AI$10:AI$99,"８００円")</f>
        <v>0</v>
      </c>
    </row>
    <row r="4" spans="1:44" ht="27.75" customHeight="1" thickBot="1">
      <c r="A4" s="278" t="s">
        <v>30</v>
      </c>
      <c r="B4" s="279"/>
      <c r="C4" s="287"/>
      <c r="D4" s="288"/>
      <c r="E4" s="288"/>
      <c r="F4" s="288"/>
      <c r="G4" s="288"/>
      <c r="H4" s="289"/>
      <c r="J4" s="49" t="s">
        <v>22</v>
      </c>
      <c r="K4" s="296"/>
      <c r="L4" s="297"/>
      <c r="M4" s="297"/>
      <c r="N4" s="298"/>
      <c r="O4" s="87">
        <f>SUM(P10:P99)</f>
        <v>0</v>
      </c>
      <c r="P4" s="87">
        <f>SUM(Q10:Q99)</f>
        <v>0</v>
      </c>
      <c r="Q4" s="87">
        <f>SUM(R10:R99)</f>
        <v>0</v>
      </c>
      <c r="R4" s="87">
        <f>SUM(AL10:AL99)</f>
        <v>0</v>
      </c>
      <c r="S4" s="89"/>
      <c r="T4" s="89"/>
      <c r="U4" s="89"/>
      <c r="V4" s="89"/>
      <c r="W4" s="89"/>
      <c r="X4" s="89"/>
      <c r="AA4" s="1">
        <f>SUM(AA2:AA3)</f>
        <v>0</v>
      </c>
      <c r="AB4" s="1">
        <f t="shared" ref="AB4:AJ4" si="0">SUM(AB2:AB3)</f>
        <v>0</v>
      </c>
      <c r="AE4" s="1">
        <f t="shared" si="0"/>
        <v>0</v>
      </c>
      <c r="AF4" s="1">
        <f t="shared" si="0"/>
        <v>0</v>
      </c>
      <c r="AH4" s="1"/>
      <c r="AI4" s="1">
        <f t="shared" si="0"/>
        <v>0</v>
      </c>
      <c r="AJ4" s="1">
        <f t="shared" si="0"/>
        <v>0</v>
      </c>
      <c r="AK4" s="1"/>
      <c r="AL4" s="1"/>
      <c r="AM4" s="1"/>
      <c r="AN4" s="1"/>
      <c r="AO4" s="1"/>
      <c r="AP4" s="45">
        <f>COUNTIF(AI$10:AI$99,"１５００円")</f>
        <v>0</v>
      </c>
    </row>
    <row r="5" spans="1:44" ht="27.75" customHeight="1" thickBot="1">
      <c r="A5" s="285" t="s">
        <v>2</v>
      </c>
      <c r="B5" s="286"/>
      <c r="C5" s="290"/>
      <c r="D5" s="291"/>
      <c r="E5" s="291"/>
      <c r="F5" s="291"/>
      <c r="G5" s="291"/>
      <c r="H5" s="292"/>
      <c r="J5" s="49" t="s">
        <v>24</v>
      </c>
      <c r="K5" s="49"/>
      <c r="M5" s="1"/>
      <c r="N5" s="1"/>
      <c r="O5" s="1"/>
      <c r="AE5" s="44"/>
      <c r="AF5" s="44"/>
      <c r="AH5" s="1"/>
      <c r="AI5" s="1"/>
      <c r="AJ5" s="1"/>
      <c r="AK5" s="1"/>
      <c r="AL5" s="1"/>
      <c r="AM5" s="1"/>
      <c r="AN5" s="1"/>
      <c r="AO5" s="1"/>
      <c r="AP5" s="45">
        <f>COUNTIF(AI$10:AI$99,"２０００円")</f>
        <v>0</v>
      </c>
    </row>
    <row r="6" spans="1:44" ht="27.75" customHeight="1" thickBot="1">
      <c r="A6" s="278" t="s">
        <v>89</v>
      </c>
      <c r="B6" s="279"/>
      <c r="C6" s="280"/>
      <c r="D6" s="281"/>
      <c r="E6" s="281"/>
      <c r="F6" s="281"/>
      <c r="G6" s="281"/>
      <c r="H6" s="281"/>
      <c r="I6" s="281"/>
      <c r="J6" s="281"/>
      <c r="K6" s="281"/>
      <c r="L6" s="281"/>
      <c r="M6" s="281"/>
      <c r="N6" s="281"/>
      <c r="O6" s="281"/>
      <c r="P6" s="282"/>
      <c r="Q6" s="91"/>
      <c r="R6" s="91"/>
      <c r="S6" s="91"/>
      <c r="T6" s="91"/>
      <c r="U6" s="91"/>
      <c r="V6" s="91"/>
      <c r="W6" s="91"/>
      <c r="X6" s="91"/>
      <c r="AC6" s="91"/>
      <c r="AE6" s="44"/>
      <c r="AF6" s="44"/>
      <c r="AH6" s="1"/>
      <c r="AI6" s="44"/>
      <c r="AJ6" s="44"/>
      <c r="AK6" s="44"/>
      <c r="AL6" s="44"/>
      <c r="AM6" s="44"/>
      <c r="AN6" s="44"/>
      <c r="AO6" s="44"/>
      <c r="AP6" s="45"/>
    </row>
    <row r="7" spans="1:44" ht="18.75" customHeight="1" thickBot="1">
      <c r="A7" s="2"/>
      <c r="AH7" s="1"/>
    </row>
    <row r="8" spans="1:44" ht="36.75" customHeight="1" thickBot="1">
      <c r="A8" s="11"/>
      <c r="B8" s="18" t="s">
        <v>50</v>
      </c>
      <c r="C8" s="18" t="s">
        <v>51</v>
      </c>
      <c r="D8" s="12" t="s">
        <v>52</v>
      </c>
      <c r="E8" s="14" t="s">
        <v>53</v>
      </c>
      <c r="F8" s="302" t="s">
        <v>62</v>
      </c>
      <c r="G8" s="303"/>
      <c r="H8" s="303"/>
      <c r="I8" s="63"/>
      <c r="J8" s="148" t="s">
        <v>110</v>
      </c>
      <c r="K8" s="136" t="s">
        <v>104</v>
      </c>
      <c r="L8" s="136" t="s">
        <v>198</v>
      </c>
      <c r="M8" s="305" t="s">
        <v>90</v>
      </c>
      <c r="N8" s="306"/>
      <c r="O8" s="306"/>
      <c r="P8" s="307" t="s">
        <v>92</v>
      </c>
      <c r="Q8" s="307"/>
      <c r="R8" s="308"/>
      <c r="S8" s="82"/>
      <c r="T8" s="82"/>
      <c r="U8" s="82"/>
      <c r="V8" s="82"/>
      <c r="W8" s="82"/>
      <c r="X8" s="82"/>
      <c r="Y8" s="82"/>
      <c r="Z8" s="82"/>
      <c r="AA8" s="82"/>
      <c r="AB8" s="82"/>
      <c r="AC8" s="82"/>
      <c r="AH8" s="1"/>
    </row>
    <row r="9" spans="1:44" ht="14.25" customHeight="1" thickBot="1">
      <c r="A9" s="19" t="s">
        <v>54</v>
      </c>
      <c r="B9" s="8" t="s">
        <v>55</v>
      </c>
      <c r="C9" s="8" t="s">
        <v>49</v>
      </c>
      <c r="D9" s="8" t="s">
        <v>56</v>
      </c>
      <c r="E9" s="16"/>
      <c r="F9" s="15" t="s">
        <v>61</v>
      </c>
      <c r="G9" s="8" t="s">
        <v>63</v>
      </c>
      <c r="H9" s="51" t="s">
        <v>64</v>
      </c>
      <c r="I9" s="64"/>
      <c r="J9" s="17" t="s">
        <v>76</v>
      </c>
      <c r="K9" s="17" t="s">
        <v>105</v>
      </c>
      <c r="L9" s="17" t="s">
        <v>199</v>
      </c>
      <c r="M9" s="84">
        <v>45640</v>
      </c>
      <c r="N9" s="85">
        <v>45682</v>
      </c>
      <c r="O9" s="85">
        <v>45689</v>
      </c>
      <c r="P9" s="96">
        <f>M9</f>
        <v>45640</v>
      </c>
      <c r="Q9" s="97">
        <f>N9</f>
        <v>45682</v>
      </c>
      <c r="R9" s="98">
        <f>O9</f>
        <v>45689</v>
      </c>
      <c r="S9" s="54"/>
      <c r="T9" s="90"/>
      <c r="U9" s="54"/>
      <c r="V9" s="90"/>
      <c r="W9" s="90"/>
      <c r="X9" s="90"/>
      <c r="Y9" s="90"/>
      <c r="Z9" s="84">
        <f>M9</f>
        <v>45640</v>
      </c>
      <c r="AA9" s="85">
        <f>N9</f>
        <v>45682</v>
      </c>
      <c r="AB9" s="85">
        <f>O9</f>
        <v>45689</v>
      </c>
      <c r="AC9" s="54"/>
      <c r="AH9" s="73"/>
      <c r="AI9" s="74"/>
    </row>
    <row r="10" spans="1:44" ht="14.25" thickBot="1">
      <c r="A10" s="20">
        <v>1</v>
      </c>
      <c r="B10" s="22"/>
      <c r="C10" s="22"/>
      <c r="D10" s="22"/>
      <c r="E10" s="23"/>
      <c r="F10" s="47"/>
      <c r="G10" s="22"/>
      <c r="H10" s="52"/>
      <c r="I10" s="65"/>
      <c r="J10" s="56"/>
      <c r="K10" s="56"/>
      <c r="L10" s="93"/>
      <c r="M10" s="47"/>
      <c r="N10" s="47"/>
      <c r="O10" s="47"/>
      <c r="P10" s="137" t="str">
        <f>IF(L10="◯","",IF(M10="事前",600,IF(M10="当日",700,"")))</f>
        <v/>
      </c>
      <c r="Q10" s="137" t="str">
        <f t="shared" ref="Q10:Q74" si="1">IF(A10="","",IF(N10="事前",600,IF(N10="当日",700,"")))</f>
        <v/>
      </c>
      <c r="R10" s="138" t="str">
        <f>IF(A10="","",IF(O10="事前",600,IF(O10="当日",700,"")))</f>
        <v/>
      </c>
      <c r="S10" s="102"/>
      <c r="T10" s="1">
        <v>110</v>
      </c>
      <c r="U10" s="1">
        <f>COUNTIF(J10:J99,"110")</f>
        <v>0</v>
      </c>
      <c r="V10" s="102" t="str">
        <f t="shared" ref="V10:V41" si="2">IF(D10="男",1,IF(D10="女",2,""))</f>
        <v/>
      </c>
      <c r="W10" s="102" t="str">
        <f>IF(M10="","",IF(M10="事前","11",IF(M10="当日",12,"")))</f>
        <v/>
      </c>
      <c r="X10" s="102" t="str">
        <f t="shared" ref="X10:X41" si="3">IF(N10="","",IF(N10="事前",22,IF(N10="当日",23,"")))</f>
        <v/>
      </c>
      <c r="Y10" s="102" t="str">
        <f t="shared" ref="Y10:Y41" si="4">IF(O10="","",IF(O10="事前",33,IF(O10="当日",34,"""")))</f>
        <v/>
      </c>
      <c r="Z10" s="102" t="str">
        <f>CONCATENATE(V10,W10)</f>
        <v/>
      </c>
      <c r="AA10" s="102" t="str">
        <f>CONCATENATE(V10,X10)</f>
        <v/>
      </c>
      <c r="AB10" s="102" t="str">
        <f>CONCATENATE(V10,Y10)</f>
        <v/>
      </c>
      <c r="AC10" s="83"/>
      <c r="AH10" s="46" t="str">
        <f>IF(M10="事前",600,IF(M10="当日",700,""))</f>
        <v/>
      </c>
      <c r="AI10" s="46" t="str">
        <f t="shared" ref="AI10:AI41" si="5">IF(N10="事前",600,IF(N10="当日",700,""))</f>
        <v/>
      </c>
      <c r="AJ10" s="206" t="str">
        <f t="shared" ref="AJ10:AJ41" si="6">IF(O10="事前",600,IF(O10="当日",700,""))</f>
        <v/>
      </c>
      <c r="AK10" s="44" t="str">
        <f>IF(L10="",AH10,0)</f>
        <v/>
      </c>
      <c r="AL10" s="44" t="str">
        <f t="shared" ref="AL10:AL41" si="7">IF(J10="","",2000)</f>
        <v/>
      </c>
      <c r="AM10" s="44" t="str">
        <f t="shared" ref="AM10:AM41" si="8">IF(J10="","",AH10)</f>
        <v/>
      </c>
      <c r="AN10" s="44" t="str">
        <f t="shared" ref="AN10:AN41" si="9">IF(L10="",AI10,0)</f>
        <v/>
      </c>
      <c r="AO10" s="44" t="str">
        <f t="shared" ref="AO10:AO41" si="10">IF(L10="",AJ10,0)</f>
        <v/>
      </c>
      <c r="AR10" s="1">
        <v>1</v>
      </c>
    </row>
    <row r="11" spans="1:44" ht="14.25" thickBot="1">
      <c r="A11" s="20">
        <v>2</v>
      </c>
      <c r="B11" s="22"/>
      <c r="C11" s="22"/>
      <c r="D11" s="22"/>
      <c r="E11" s="23"/>
      <c r="F11" s="47"/>
      <c r="G11" s="22"/>
      <c r="H11" s="52"/>
      <c r="I11" s="65"/>
      <c r="J11" s="56"/>
      <c r="K11" s="56"/>
      <c r="L11" s="93"/>
      <c r="M11" s="47"/>
      <c r="N11" s="47"/>
      <c r="O11" s="47"/>
      <c r="P11" s="137" t="str">
        <f t="shared" ref="P11:P74" si="11">IF(B11="","",IF(M11="事前",600,IF(M11="当日",700,"")))</f>
        <v/>
      </c>
      <c r="Q11" s="137" t="str">
        <f t="shared" si="1"/>
        <v/>
      </c>
      <c r="R11" s="138" t="str">
        <f t="shared" ref="R11:R74" si="12">IF(A11="","",IF(O11="事前",600,IF(O11="当日",700,"")))</f>
        <v/>
      </c>
      <c r="S11" s="102"/>
      <c r="T11" s="1">
        <v>130</v>
      </c>
      <c r="U11" s="1">
        <f>COUNTIF(J10:J99,"130")</f>
        <v>0</v>
      </c>
      <c r="V11" s="102" t="str">
        <f t="shared" si="2"/>
        <v/>
      </c>
      <c r="W11" s="102" t="str">
        <f t="shared" ref="W11:W41" si="13">IF(M11="","",IF(M11="事前","11",IF(M11="当日",12,"")))</f>
        <v/>
      </c>
      <c r="X11" s="102" t="str">
        <f t="shared" si="3"/>
        <v/>
      </c>
      <c r="Y11" s="102" t="str">
        <f t="shared" si="4"/>
        <v/>
      </c>
      <c r="Z11" s="102" t="str">
        <f>CONCATENATE(V11,W11)</f>
        <v/>
      </c>
      <c r="AA11" s="102" t="str">
        <f>CONCATENATE(V11,X11)</f>
        <v/>
      </c>
      <c r="AB11" s="102" t="str">
        <f t="shared" ref="AB11" si="14">CONCATENATE(V11,Y11)</f>
        <v/>
      </c>
      <c r="AC11" s="83"/>
      <c r="AE11" s="1" t="s">
        <v>65</v>
      </c>
      <c r="AG11" s="1" t="s">
        <v>5</v>
      </c>
      <c r="AH11" s="46" t="str">
        <f t="shared" ref="AH11:AH41" si="15">IF(M11="事前",600,IF(M11="当日",700,""))</f>
        <v/>
      </c>
      <c r="AI11" s="46" t="str">
        <f t="shared" si="5"/>
        <v/>
      </c>
      <c r="AJ11" s="206" t="str">
        <f t="shared" si="6"/>
        <v/>
      </c>
      <c r="AK11" s="44" t="str">
        <f t="shared" ref="AK11:AK42" si="16">IF(L11="",AH11,"無料")</f>
        <v/>
      </c>
      <c r="AL11" s="44" t="str">
        <f t="shared" si="7"/>
        <v/>
      </c>
      <c r="AM11" s="44" t="str">
        <f t="shared" si="8"/>
        <v/>
      </c>
      <c r="AN11" s="44" t="str">
        <f t="shared" si="9"/>
        <v/>
      </c>
      <c r="AO11" s="44" t="str">
        <f t="shared" si="10"/>
        <v/>
      </c>
      <c r="AP11" s="1" t="s">
        <v>57</v>
      </c>
      <c r="AQ11" s="1" t="s">
        <v>67</v>
      </c>
      <c r="AR11" s="1">
        <v>2</v>
      </c>
    </row>
    <row r="12" spans="1:44" ht="14.25" thickBot="1">
      <c r="A12" s="20">
        <v>3</v>
      </c>
      <c r="B12" s="22"/>
      <c r="C12" s="22"/>
      <c r="D12" s="22"/>
      <c r="E12" s="23"/>
      <c r="F12" s="47"/>
      <c r="G12" s="22"/>
      <c r="H12" s="52"/>
      <c r="I12" s="65"/>
      <c r="J12" s="56"/>
      <c r="K12" s="56"/>
      <c r="L12" s="93"/>
      <c r="M12" s="47"/>
      <c r="N12" s="47"/>
      <c r="O12" s="47"/>
      <c r="P12" s="137" t="str">
        <f t="shared" si="11"/>
        <v/>
      </c>
      <c r="Q12" s="137" t="str">
        <f t="shared" si="1"/>
        <v/>
      </c>
      <c r="R12" s="138" t="str">
        <f t="shared" si="12"/>
        <v/>
      </c>
      <c r="S12" s="102"/>
      <c r="T12" s="1">
        <v>150</v>
      </c>
      <c r="U12" s="1">
        <f>COUNTIF(J10:J99,"150")</f>
        <v>0</v>
      </c>
      <c r="V12" s="102" t="str">
        <f t="shared" si="2"/>
        <v/>
      </c>
      <c r="W12" s="102" t="str">
        <f t="shared" si="13"/>
        <v/>
      </c>
      <c r="X12" s="102" t="str">
        <f t="shared" si="3"/>
        <v/>
      </c>
      <c r="Y12" s="102" t="str">
        <f t="shared" si="4"/>
        <v/>
      </c>
      <c r="Z12" s="102" t="str">
        <f t="shared" ref="Z12:Z75" si="17">CONCATENATE(V12,W12)</f>
        <v/>
      </c>
      <c r="AA12" s="102" t="str">
        <f t="shared" ref="AA12:AA75" si="18">CONCATENATE(V12,X12)</f>
        <v/>
      </c>
      <c r="AB12" s="102" t="str">
        <f t="shared" ref="AB12:AB75" si="19">CONCATENATE(V12,Y12)</f>
        <v/>
      </c>
      <c r="AC12" s="83"/>
      <c r="AD12" s="1">
        <f>COUNTIF($L$10:$L$99,"短 距 離")</f>
        <v>0</v>
      </c>
      <c r="AE12" s="1">
        <f>COUNTIF(K10:K99,"短距離")</f>
        <v>0</v>
      </c>
      <c r="AF12" s="1" t="s">
        <v>91</v>
      </c>
      <c r="AG12" s="1" t="s">
        <v>4</v>
      </c>
      <c r="AH12" s="46" t="str">
        <f t="shared" si="15"/>
        <v/>
      </c>
      <c r="AI12" s="46" t="str">
        <f t="shared" si="5"/>
        <v/>
      </c>
      <c r="AJ12" s="206" t="str">
        <f t="shared" si="6"/>
        <v/>
      </c>
      <c r="AK12" s="44" t="str">
        <f t="shared" si="16"/>
        <v/>
      </c>
      <c r="AL12" s="44" t="str">
        <f t="shared" si="7"/>
        <v/>
      </c>
      <c r="AM12" s="44" t="str">
        <f t="shared" si="8"/>
        <v/>
      </c>
      <c r="AN12" s="44" t="str">
        <f t="shared" si="9"/>
        <v/>
      </c>
      <c r="AO12" s="44" t="str">
        <f t="shared" si="10"/>
        <v/>
      </c>
      <c r="AP12" s="1" t="s">
        <v>58</v>
      </c>
      <c r="AR12" s="1">
        <v>3</v>
      </c>
    </row>
    <row r="13" spans="1:44" ht="14.25" thickBot="1">
      <c r="A13" s="20">
        <v>4</v>
      </c>
      <c r="B13" s="204"/>
      <c r="C13" s="22"/>
      <c r="D13" s="22"/>
      <c r="E13" s="23"/>
      <c r="F13" s="47"/>
      <c r="G13" s="22"/>
      <c r="H13" s="52"/>
      <c r="I13" s="65"/>
      <c r="J13" s="56"/>
      <c r="K13" s="56"/>
      <c r="L13" s="93"/>
      <c r="M13" s="47"/>
      <c r="N13" s="47"/>
      <c r="O13" s="47"/>
      <c r="P13" s="137" t="str">
        <f t="shared" si="11"/>
        <v/>
      </c>
      <c r="Q13" s="137" t="str">
        <f t="shared" si="1"/>
        <v/>
      </c>
      <c r="R13" s="138" t="str">
        <f t="shared" si="12"/>
        <v/>
      </c>
      <c r="S13" s="102"/>
      <c r="T13" s="1" t="s">
        <v>78</v>
      </c>
      <c r="U13" s="45">
        <f>COUNTIF(J10:J99,"S")</f>
        <v>0</v>
      </c>
      <c r="V13" s="102" t="str">
        <f t="shared" si="2"/>
        <v/>
      </c>
      <c r="W13" s="102" t="str">
        <f t="shared" si="13"/>
        <v/>
      </c>
      <c r="X13" s="102" t="str">
        <f t="shared" si="3"/>
        <v/>
      </c>
      <c r="Y13" s="102" t="str">
        <f t="shared" si="4"/>
        <v/>
      </c>
      <c r="Z13" s="102" t="str">
        <f t="shared" si="17"/>
        <v/>
      </c>
      <c r="AA13" s="102" t="str">
        <f t="shared" si="18"/>
        <v/>
      </c>
      <c r="AB13" s="102" t="str">
        <f t="shared" si="19"/>
        <v/>
      </c>
      <c r="AC13" s="83"/>
      <c r="AD13" s="1">
        <f>COUNTIF($L$10:$L$99,"中長距離")</f>
        <v>0</v>
      </c>
      <c r="AE13" s="1">
        <f>COUNTIF(K10:K99,"中長距離")</f>
        <v>0</v>
      </c>
      <c r="AF13" s="1" t="s">
        <v>97</v>
      </c>
      <c r="AH13" s="46" t="str">
        <f t="shared" si="15"/>
        <v/>
      </c>
      <c r="AI13" s="46" t="str">
        <f t="shared" si="5"/>
        <v/>
      </c>
      <c r="AJ13" s="206" t="str">
        <f t="shared" si="6"/>
        <v/>
      </c>
      <c r="AK13" s="44" t="str">
        <f t="shared" si="16"/>
        <v/>
      </c>
      <c r="AL13" s="44" t="str">
        <f t="shared" si="7"/>
        <v/>
      </c>
      <c r="AM13" s="44" t="str">
        <f t="shared" si="8"/>
        <v/>
      </c>
      <c r="AN13" s="44" t="str">
        <f t="shared" si="9"/>
        <v/>
      </c>
      <c r="AO13" s="44" t="str">
        <f t="shared" si="10"/>
        <v/>
      </c>
      <c r="AP13" s="1" t="s">
        <v>59</v>
      </c>
      <c r="AR13" s="1">
        <v>4</v>
      </c>
    </row>
    <row r="14" spans="1:44" ht="14.25" thickBot="1">
      <c r="A14" s="20">
        <v>5</v>
      </c>
      <c r="B14" s="22"/>
      <c r="C14" s="22"/>
      <c r="D14" s="22"/>
      <c r="E14" s="23"/>
      <c r="F14" s="47"/>
      <c r="G14" s="22"/>
      <c r="H14" s="52"/>
      <c r="I14" s="65"/>
      <c r="J14" s="56"/>
      <c r="K14" s="56"/>
      <c r="L14" s="93"/>
      <c r="M14" s="47"/>
      <c r="N14" s="47"/>
      <c r="O14" s="47"/>
      <c r="P14" s="137" t="str">
        <f>IF(B14="","",IF(M14="事前",600,IF(M14="当日",700,"")))</f>
        <v/>
      </c>
      <c r="Q14" s="137" t="str">
        <f t="shared" si="1"/>
        <v/>
      </c>
      <c r="R14" s="138" t="str">
        <f t="shared" si="12"/>
        <v/>
      </c>
      <c r="S14" s="102"/>
      <c r="T14" s="1" t="s">
        <v>79</v>
      </c>
      <c r="U14" s="1">
        <f>COUNTIF(J10:J99,"M")</f>
        <v>0</v>
      </c>
      <c r="V14" s="102" t="str">
        <f t="shared" si="2"/>
        <v/>
      </c>
      <c r="W14" s="102" t="str">
        <f>IF(M14="","",IF(M14="事前","11",IF(M14="当日",12,"")))</f>
        <v/>
      </c>
      <c r="X14" s="102" t="str">
        <f t="shared" si="3"/>
        <v/>
      </c>
      <c r="Y14" s="102" t="str">
        <f t="shared" si="4"/>
        <v/>
      </c>
      <c r="Z14" s="102" t="str">
        <f t="shared" si="17"/>
        <v/>
      </c>
      <c r="AA14" s="102" t="str">
        <f t="shared" si="18"/>
        <v/>
      </c>
      <c r="AB14" s="102" t="str">
        <f t="shared" si="19"/>
        <v/>
      </c>
      <c r="AC14" s="83"/>
      <c r="AD14" s="1">
        <f>COUNTIF($L$10:$L$99,"ハードル")</f>
        <v>0</v>
      </c>
      <c r="AE14" s="1">
        <f>COUNTIF(K10:K99,"競歩")</f>
        <v>0</v>
      </c>
      <c r="AF14" s="1" t="s">
        <v>98</v>
      </c>
      <c r="AH14" s="46" t="str">
        <f>IF(M14="事前",600,IF(M14="当日",700,""))</f>
        <v/>
      </c>
      <c r="AI14" s="46" t="str">
        <f t="shared" si="5"/>
        <v/>
      </c>
      <c r="AJ14" s="206" t="str">
        <f t="shared" si="6"/>
        <v/>
      </c>
      <c r="AK14" s="44" t="str">
        <f t="shared" si="16"/>
        <v/>
      </c>
      <c r="AL14" s="44" t="str">
        <f t="shared" si="7"/>
        <v/>
      </c>
      <c r="AM14" s="44" t="str">
        <f t="shared" si="8"/>
        <v/>
      </c>
      <c r="AN14" s="44" t="str">
        <f t="shared" si="9"/>
        <v/>
      </c>
      <c r="AO14" s="44" t="str">
        <f t="shared" si="10"/>
        <v/>
      </c>
      <c r="AR14" s="1">
        <v>5</v>
      </c>
    </row>
    <row r="15" spans="1:44" ht="14.25" thickBot="1">
      <c r="A15" s="20">
        <v>6</v>
      </c>
      <c r="B15" s="22"/>
      <c r="C15" s="22"/>
      <c r="D15" s="22"/>
      <c r="E15" s="23"/>
      <c r="F15" s="47"/>
      <c r="G15" s="22"/>
      <c r="H15" s="52"/>
      <c r="I15" s="65"/>
      <c r="J15" s="56"/>
      <c r="K15" s="56"/>
      <c r="L15" s="93"/>
      <c r="M15" s="47"/>
      <c r="N15" s="47"/>
      <c r="O15" s="47"/>
      <c r="P15" s="137" t="str">
        <f t="shared" si="11"/>
        <v/>
      </c>
      <c r="Q15" s="137" t="str">
        <f t="shared" si="1"/>
        <v/>
      </c>
      <c r="R15" s="138" t="str">
        <f t="shared" si="12"/>
        <v/>
      </c>
      <c r="S15" s="102"/>
      <c r="T15" s="1" t="s">
        <v>80</v>
      </c>
      <c r="U15" s="1">
        <f>COUNTIF(J10:J99,"L")</f>
        <v>0</v>
      </c>
      <c r="V15" s="102" t="str">
        <f t="shared" si="2"/>
        <v/>
      </c>
      <c r="W15" s="102" t="str">
        <f t="shared" si="13"/>
        <v/>
      </c>
      <c r="X15" s="102" t="str">
        <f t="shared" si="3"/>
        <v/>
      </c>
      <c r="Y15" s="102" t="str">
        <f t="shared" si="4"/>
        <v/>
      </c>
      <c r="Z15" s="102" t="str">
        <f t="shared" si="17"/>
        <v/>
      </c>
      <c r="AA15" s="102" t="str">
        <f t="shared" si="18"/>
        <v/>
      </c>
      <c r="AB15" s="102" t="str">
        <f t="shared" si="19"/>
        <v/>
      </c>
      <c r="AC15" s="83"/>
      <c r="AD15" s="1">
        <f>COUNTIF($L$10:$L$99,"走 高 跳")</f>
        <v>0</v>
      </c>
      <c r="AE15" s="1">
        <f>COUNTIF(K10:K99,"ハードル")</f>
        <v>0</v>
      </c>
      <c r="AF15" s="1" t="s">
        <v>99</v>
      </c>
      <c r="AH15" s="46" t="str">
        <f t="shared" si="15"/>
        <v/>
      </c>
      <c r="AI15" s="46" t="str">
        <f t="shared" si="5"/>
        <v/>
      </c>
      <c r="AJ15" s="206" t="str">
        <f t="shared" si="6"/>
        <v/>
      </c>
      <c r="AK15" s="44" t="str">
        <f t="shared" si="16"/>
        <v/>
      </c>
      <c r="AL15" s="44" t="str">
        <f t="shared" si="7"/>
        <v/>
      </c>
      <c r="AM15" s="44" t="str">
        <f t="shared" si="8"/>
        <v/>
      </c>
      <c r="AN15" s="44" t="str">
        <f t="shared" si="9"/>
        <v/>
      </c>
      <c r="AO15" s="44" t="str">
        <f t="shared" si="10"/>
        <v/>
      </c>
      <c r="AR15" s="1">
        <v>6</v>
      </c>
    </row>
    <row r="16" spans="1:44" ht="14.25" thickBot="1">
      <c r="A16" s="20">
        <v>7</v>
      </c>
      <c r="B16" s="22"/>
      <c r="C16" s="22"/>
      <c r="D16" s="22"/>
      <c r="E16" s="23"/>
      <c r="F16" s="47"/>
      <c r="G16" s="22"/>
      <c r="H16" s="52"/>
      <c r="I16" s="65"/>
      <c r="J16" s="56"/>
      <c r="K16" s="56"/>
      <c r="L16" s="93"/>
      <c r="M16" s="47"/>
      <c r="N16" s="47"/>
      <c r="O16" s="47"/>
      <c r="P16" s="137" t="str">
        <f t="shared" si="11"/>
        <v/>
      </c>
      <c r="Q16" s="137" t="str">
        <f t="shared" si="1"/>
        <v/>
      </c>
      <c r="R16" s="138" t="str">
        <f t="shared" si="12"/>
        <v/>
      </c>
      <c r="S16" s="102"/>
      <c r="T16" s="1" t="s">
        <v>191</v>
      </c>
      <c r="U16" s="1">
        <f>COUNTIF(J10:J99,"XL")</f>
        <v>0</v>
      </c>
      <c r="V16" s="102" t="str">
        <f t="shared" si="2"/>
        <v/>
      </c>
      <c r="W16" s="102" t="str">
        <f t="shared" si="13"/>
        <v/>
      </c>
      <c r="X16" s="102" t="str">
        <f t="shared" si="3"/>
        <v/>
      </c>
      <c r="Y16" s="102" t="str">
        <f t="shared" si="4"/>
        <v/>
      </c>
      <c r="Z16" s="102" t="str">
        <f t="shared" si="17"/>
        <v/>
      </c>
      <c r="AA16" s="102" t="str">
        <f t="shared" si="18"/>
        <v/>
      </c>
      <c r="AB16" s="102" t="str">
        <f t="shared" si="19"/>
        <v/>
      </c>
      <c r="AC16" s="83"/>
      <c r="AD16" s="1">
        <f>COUNTIF($L$10:$L$99,"棒 高 跳")</f>
        <v>0</v>
      </c>
      <c r="AE16" s="1">
        <f>COUNTIF(K10:K99,"走高跳")</f>
        <v>0</v>
      </c>
      <c r="AF16" s="1" t="s">
        <v>103</v>
      </c>
      <c r="AG16" s="1">
        <v>110</v>
      </c>
      <c r="AH16" s="46" t="str">
        <f t="shared" si="15"/>
        <v/>
      </c>
      <c r="AI16" s="46" t="str">
        <f t="shared" si="5"/>
        <v/>
      </c>
      <c r="AJ16" s="206" t="str">
        <f t="shared" si="6"/>
        <v/>
      </c>
      <c r="AK16" s="44" t="str">
        <f t="shared" si="16"/>
        <v/>
      </c>
      <c r="AL16" s="44" t="str">
        <f t="shared" si="7"/>
        <v/>
      </c>
      <c r="AM16" s="44" t="str">
        <f t="shared" si="8"/>
        <v/>
      </c>
      <c r="AN16" s="44" t="str">
        <f t="shared" si="9"/>
        <v/>
      </c>
      <c r="AO16" s="44" t="str">
        <f t="shared" si="10"/>
        <v/>
      </c>
      <c r="AR16" s="1">
        <v>7</v>
      </c>
    </row>
    <row r="17" spans="1:44" ht="14.25" thickBot="1">
      <c r="A17" s="20">
        <v>8</v>
      </c>
      <c r="B17" s="22"/>
      <c r="C17" s="22"/>
      <c r="D17" s="22"/>
      <c r="E17" s="23"/>
      <c r="F17" s="47"/>
      <c r="G17" s="22"/>
      <c r="H17" s="52"/>
      <c r="I17" s="65"/>
      <c r="J17" s="56"/>
      <c r="K17" s="56"/>
      <c r="L17" s="93"/>
      <c r="M17" s="47"/>
      <c r="N17" s="47"/>
      <c r="O17" s="47"/>
      <c r="P17" s="137" t="str">
        <f t="shared" si="11"/>
        <v/>
      </c>
      <c r="Q17" s="137" t="str">
        <f t="shared" si="1"/>
        <v/>
      </c>
      <c r="R17" s="138" t="str">
        <f t="shared" si="12"/>
        <v/>
      </c>
      <c r="S17" s="102"/>
      <c r="T17" s="1" t="s">
        <v>192</v>
      </c>
      <c r="U17" s="1">
        <f>COUNTIF(J10:J99,"2XL")</f>
        <v>0</v>
      </c>
      <c r="V17" s="102" t="str">
        <f t="shared" si="2"/>
        <v/>
      </c>
      <c r="W17" s="102" t="str">
        <f t="shared" si="13"/>
        <v/>
      </c>
      <c r="X17" s="102" t="str">
        <f t="shared" si="3"/>
        <v/>
      </c>
      <c r="Y17" s="102" t="str">
        <f t="shared" si="4"/>
        <v/>
      </c>
      <c r="Z17" s="102" t="str">
        <f t="shared" si="17"/>
        <v/>
      </c>
      <c r="AA17" s="102" t="str">
        <f t="shared" si="18"/>
        <v/>
      </c>
      <c r="AB17" s="102" t="str">
        <f t="shared" si="19"/>
        <v/>
      </c>
      <c r="AC17" s="83"/>
      <c r="AD17" s="1">
        <f>COUNTIF($L$10:$L$99,"中学砲丸投")</f>
        <v>0</v>
      </c>
      <c r="AE17" s="1">
        <f>COUNTIF(K10:K99,"幅三段跳")</f>
        <v>0</v>
      </c>
      <c r="AF17" s="1" t="s">
        <v>101</v>
      </c>
      <c r="AG17" s="1">
        <v>130</v>
      </c>
      <c r="AH17" s="46" t="str">
        <f t="shared" si="15"/>
        <v/>
      </c>
      <c r="AI17" s="46" t="str">
        <f t="shared" si="5"/>
        <v/>
      </c>
      <c r="AJ17" s="206" t="str">
        <f t="shared" si="6"/>
        <v/>
      </c>
      <c r="AK17" s="44" t="str">
        <f t="shared" si="16"/>
        <v/>
      </c>
      <c r="AL17" s="44" t="str">
        <f t="shared" si="7"/>
        <v/>
      </c>
      <c r="AM17" s="44" t="str">
        <f t="shared" si="8"/>
        <v/>
      </c>
      <c r="AN17" s="44" t="str">
        <f t="shared" si="9"/>
        <v/>
      </c>
      <c r="AO17" s="44" t="str">
        <f t="shared" si="10"/>
        <v/>
      </c>
      <c r="AR17" s="1">
        <v>8</v>
      </c>
    </row>
    <row r="18" spans="1:44" ht="14.25" thickBot="1">
      <c r="A18" s="20">
        <v>9</v>
      </c>
      <c r="B18" s="22"/>
      <c r="C18" s="22"/>
      <c r="D18" s="22"/>
      <c r="E18" s="23"/>
      <c r="F18" s="47"/>
      <c r="G18" s="22"/>
      <c r="H18" s="52"/>
      <c r="I18" s="65"/>
      <c r="J18" s="56"/>
      <c r="K18" s="56"/>
      <c r="L18" s="93"/>
      <c r="M18" s="47"/>
      <c r="N18" s="47"/>
      <c r="O18" s="47"/>
      <c r="P18" s="137" t="str">
        <f t="shared" si="11"/>
        <v/>
      </c>
      <c r="Q18" s="137" t="str">
        <f t="shared" si="1"/>
        <v/>
      </c>
      <c r="R18" s="138" t="str">
        <f t="shared" si="12"/>
        <v/>
      </c>
      <c r="S18" s="102"/>
      <c r="T18" s="1" t="s">
        <v>194</v>
      </c>
      <c r="U18" s="1">
        <f>COUNTIF(J10:J99,"3XL")</f>
        <v>0</v>
      </c>
      <c r="V18" s="102" t="str">
        <f t="shared" si="2"/>
        <v/>
      </c>
      <c r="W18" s="102" t="str">
        <f t="shared" si="13"/>
        <v/>
      </c>
      <c r="X18" s="102" t="str">
        <f t="shared" si="3"/>
        <v/>
      </c>
      <c r="Y18" s="102" t="str">
        <f t="shared" si="4"/>
        <v/>
      </c>
      <c r="Z18" s="102" t="str">
        <f t="shared" si="17"/>
        <v/>
      </c>
      <c r="AA18" s="102" t="str">
        <f t="shared" si="18"/>
        <v/>
      </c>
      <c r="AB18" s="102" t="str">
        <f t="shared" si="19"/>
        <v/>
      </c>
      <c r="AC18" s="83"/>
      <c r="AD18" s="1">
        <f>COUNTIF($L$10:$L$99,"ジャベリックボール投")</f>
        <v>0</v>
      </c>
      <c r="AE18" s="1">
        <f>COUNTIF(K10:K99,"中学砲丸投")</f>
        <v>0</v>
      </c>
      <c r="AF18" s="1" t="s">
        <v>102</v>
      </c>
      <c r="AG18" s="1">
        <v>150</v>
      </c>
      <c r="AH18" s="46" t="str">
        <f t="shared" si="15"/>
        <v/>
      </c>
      <c r="AI18" s="46" t="str">
        <f t="shared" si="5"/>
        <v/>
      </c>
      <c r="AJ18" s="206" t="str">
        <f t="shared" si="6"/>
        <v/>
      </c>
      <c r="AK18" s="44" t="str">
        <f t="shared" si="16"/>
        <v/>
      </c>
      <c r="AL18" s="44" t="str">
        <f t="shared" si="7"/>
        <v/>
      </c>
      <c r="AM18" s="44" t="str">
        <f t="shared" si="8"/>
        <v/>
      </c>
      <c r="AN18" s="44" t="str">
        <f t="shared" si="9"/>
        <v/>
      </c>
      <c r="AO18" s="44" t="str">
        <f t="shared" si="10"/>
        <v/>
      </c>
      <c r="AR18" s="1">
        <v>9</v>
      </c>
    </row>
    <row r="19" spans="1:44" ht="14.25" thickBot="1">
      <c r="A19" s="20">
        <v>10</v>
      </c>
      <c r="B19" s="22"/>
      <c r="C19" s="22"/>
      <c r="D19" s="22"/>
      <c r="E19" s="23"/>
      <c r="F19" s="47"/>
      <c r="G19" s="22"/>
      <c r="H19" s="52"/>
      <c r="I19" s="65"/>
      <c r="J19" s="56"/>
      <c r="K19" s="56"/>
      <c r="L19" s="93"/>
      <c r="M19" s="47"/>
      <c r="N19" s="47"/>
      <c r="O19" s="47"/>
      <c r="P19" s="137" t="str">
        <f t="shared" si="11"/>
        <v/>
      </c>
      <c r="Q19" s="137" t="str">
        <f t="shared" si="1"/>
        <v/>
      </c>
      <c r="R19" s="138" t="str">
        <f t="shared" si="12"/>
        <v/>
      </c>
      <c r="S19" s="102"/>
      <c r="T19" s="1" t="s">
        <v>195</v>
      </c>
      <c r="U19" s="1">
        <f>COUNTIF(J10:J99,"4XL")</f>
        <v>0</v>
      </c>
      <c r="V19" s="102" t="str">
        <f t="shared" si="2"/>
        <v/>
      </c>
      <c r="W19" s="102" t="str">
        <f t="shared" si="13"/>
        <v/>
      </c>
      <c r="X19" s="102" t="str">
        <f t="shared" si="3"/>
        <v/>
      </c>
      <c r="Y19" s="102" t="str">
        <f t="shared" si="4"/>
        <v/>
      </c>
      <c r="Z19" s="102" t="str">
        <f t="shared" si="17"/>
        <v/>
      </c>
      <c r="AA19" s="102" t="str">
        <f t="shared" si="18"/>
        <v/>
      </c>
      <c r="AB19" s="102" t="str">
        <f t="shared" si="19"/>
        <v/>
      </c>
      <c r="AC19" s="83"/>
      <c r="AE19" s="1">
        <f>COUNTIF(K10:K99,"ｼﾞｬﾍﾞﾘｯｸ")</f>
        <v>0</v>
      </c>
      <c r="AG19" s="1" t="s">
        <v>78</v>
      </c>
      <c r="AH19" s="46" t="str">
        <f t="shared" si="15"/>
        <v/>
      </c>
      <c r="AI19" s="46" t="str">
        <f t="shared" si="5"/>
        <v/>
      </c>
      <c r="AJ19" s="206" t="str">
        <f t="shared" si="6"/>
        <v/>
      </c>
      <c r="AK19" s="44" t="str">
        <f t="shared" si="16"/>
        <v/>
      </c>
      <c r="AL19" s="44" t="str">
        <f t="shared" si="7"/>
        <v/>
      </c>
      <c r="AM19" s="44" t="str">
        <f t="shared" si="8"/>
        <v/>
      </c>
      <c r="AN19" s="44" t="str">
        <f t="shared" si="9"/>
        <v/>
      </c>
      <c r="AO19" s="44" t="str">
        <f t="shared" si="10"/>
        <v/>
      </c>
      <c r="AR19" s="1">
        <v>10</v>
      </c>
    </row>
    <row r="20" spans="1:44" ht="14.25" thickBot="1">
      <c r="A20" s="20">
        <v>11</v>
      </c>
      <c r="B20" s="22"/>
      <c r="C20" s="22"/>
      <c r="D20" s="22"/>
      <c r="E20" s="23"/>
      <c r="F20" s="47"/>
      <c r="G20" s="22"/>
      <c r="H20" s="52"/>
      <c r="I20" s="65"/>
      <c r="J20" s="56"/>
      <c r="K20" s="56"/>
      <c r="L20" s="93"/>
      <c r="M20" s="47"/>
      <c r="N20" s="77"/>
      <c r="O20" s="77"/>
      <c r="P20" s="137" t="str">
        <f t="shared" si="11"/>
        <v/>
      </c>
      <c r="Q20" s="137" t="str">
        <f t="shared" si="1"/>
        <v/>
      </c>
      <c r="R20" s="138" t="str">
        <f t="shared" si="12"/>
        <v/>
      </c>
      <c r="S20" s="102"/>
      <c r="T20" s="1" t="s">
        <v>217</v>
      </c>
      <c r="U20" s="1">
        <f>COUNTIF(J10:J99,"5XL")</f>
        <v>0</v>
      </c>
      <c r="V20" s="102" t="str">
        <f t="shared" si="2"/>
        <v/>
      </c>
      <c r="W20" s="102" t="str">
        <f t="shared" si="13"/>
        <v/>
      </c>
      <c r="X20" s="102" t="str">
        <f t="shared" si="3"/>
        <v/>
      </c>
      <c r="Y20" s="102" t="str">
        <f t="shared" si="4"/>
        <v/>
      </c>
      <c r="Z20" s="102" t="str">
        <f t="shared" si="17"/>
        <v/>
      </c>
      <c r="AA20" s="102" t="str">
        <f t="shared" si="18"/>
        <v/>
      </c>
      <c r="AB20" s="102" t="str">
        <f t="shared" si="19"/>
        <v/>
      </c>
      <c r="AC20" s="83"/>
      <c r="AD20" s="1" t="s">
        <v>213</v>
      </c>
      <c r="AG20" s="1" t="s">
        <v>79</v>
      </c>
      <c r="AH20" s="46" t="str">
        <f t="shared" si="15"/>
        <v/>
      </c>
      <c r="AI20" s="46" t="str">
        <f t="shared" si="5"/>
        <v/>
      </c>
      <c r="AJ20" s="206" t="str">
        <f t="shared" si="6"/>
        <v/>
      </c>
      <c r="AK20" s="44" t="str">
        <f t="shared" si="16"/>
        <v/>
      </c>
      <c r="AL20" s="44" t="str">
        <f t="shared" si="7"/>
        <v/>
      </c>
      <c r="AM20" s="44" t="str">
        <f t="shared" si="8"/>
        <v/>
      </c>
      <c r="AN20" s="44" t="str">
        <f t="shared" si="9"/>
        <v/>
      </c>
      <c r="AO20" s="44" t="str">
        <f t="shared" si="10"/>
        <v/>
      </c>
      <c r="AR20" s="1">
        <v>11</v>
      </c>
    </row>
    <row r="21" spans="1:44" ht="14.25" thickBot="1">
      <c r="A21" s="20">
        <v>12</v>
      </c>
      <c r="B21" s="22"/>
      <c r="C21" s="22"/>
      <c r="D21" s="22"/>
      <c r="E21" s="23"/>
      <c r="F21" s="47"/>
      <c r="G21" s="22"/>
      <c r="H21" s="52"/>
      <c r="I21" s="65"/>
      <c r="J21" s="56"/>
      <c r="K21" s="56"/>
      <c r="L21" s="93"/>
      <c r="M21" s="47"/>
      <c r="N21" s="77"/>
      <c r="O21" s="77"/>
      <c r="P21" s="137" t="str">
        <f t="shared" si="11"/>
        <v/>
      </c>
      <c r="Q21" s="137" t="str">
        <f t="shared" si="1"/>
        <v/>
      </c>
      <c r="R21" s="138" t="str">
        <f t="shared" si="12"/>
        <v/>
      </c>
      <c r="S21" s="102"/>
      <c r="T21" s="1" t="s">
        <v>218</v>
      </c>
      <c r="U21" s="1">
        <f>COUNTIF(J10:J99,"6XL")</f>
        <v>0</v>
      </c>
      <c r="V21" s="102" t="str">
        <f t="shared" si="2"/>
        <v/>
      </c>
      <c r="W21" s="102" t="str">
        <f t="shared" si="13"/>
        <v/>
      </c>
      <c r="X21" s="102" t="str">
        <f t="shared" si="3"/>
        <v/>
      </c>
      <c r="Y21" s="102" t="str">
        <f t="shared" si="4"/>
        <v/>
      </c>
      <c r="Z21" s="102" t="str">
        <f t="shared" si="17"/>
        <v/>
      </c>
      <c r="AA21" s="102" t="str">
        <f t="shared" si="18"/>
        <v/>
      </c>
      <c r="AB21" s="102" t="str">
        <f t="shared" si="19"/>
        <v/>
      </c>
      <c r="AC21" s="83"/>
      <c r="AD21" s="1" t="s">
        <v>214</v>
      </c>
      <c r="AE21" s="1" t="s">
        <v>229</v>
      </c>
      <c r="AG21" s="1" t="s">
        <v>80</v>
      </c>
      <c r="AH21" s="46" t="str">
        <f t="shared" si="15"/>
        <v/>
      </c>
      <c r="AI21" s="46" t="str">
        <f t="shared" si="5"/>
        <v/>
      </c>
      <c r="AJ21" s="206" t="str">
        <f t="shared" si="6"/>
        <v/>
      </c>
      <c r="AK21" s="44" t="str">
        <f t="shared" si="16"/>
        <v/>
      </c>
      <c r="AL21" s="44" t="str">
        <f t="shared" si="7"/>
        <v/>
      </c>
      <c r="AM21" s="44" t="str">
        <f t="shared" si="8"/>
        <v/>
      </c>
      <c r="AN21" s="44" t="str">
        <f t="shared" si="9"/>
        <v/>
      </c>
      <c r="AO21" s="44" t="str">
        <f t="shared" si="10"/>
        <v/>
      </c>
      <c r="AR21" s="1">
        <v>12</v>
      </c>
    </row>
    <row r="22" spans="1:44" ht="14.25" thickBot="1">
      <c r="A22" s="20">
        <v>13</v>
      </c>
      <c r="B22" s="22"/>
      <c r="C22" s="22"/>
      <c r="D22" s="22"/>
      <c r="E22" s="23"/>
      <c r="F22" s="47"/>
      <c r="G22" s="22"/>
      <c r="H22" s="52"/>
      <c r="I22" s="65"/>
      <c r="J22" s="56"/>
      <c r="K22" s="56"/>
      <c r="L22" s="93"/>
      <c r="M22" s="47"/>
      <c r="N22" s="77"/>
      <c r="O22" s="77"/>
      <c r="P22" s="137" t="str">
        <f t="shared" si="11"/>
        <v/>
      </c>
      <c r="Q22" s="137" t="str">
        <f t="shared" si="1"/>
        <v/>
      </c>
      <c r="R22" s="138" t="str">
        <f t="shared" si="12"/>
        <v/>
      </c>
      <c r="S22" s="102"/>
      <c r="T22" s="1" t="s">
        <v>219</v>
      </c>
      <c r="U22" s="1">
        <f>COUNTIF(J10:J99,"7XL")</f>
        <v>0</v>
      </c>
      <c r="V22" s="102" t="str">
        <f t="shared" si="2"/>
        <v/>
      </c>
      <c r="W22" s="102" t="str">
        <f t="shared" si="13"/>
        <v/>
      </c>
      <c r="X22" s="102" t="str">
        <f t="shared" si="3"/>
        <v/>
      </c>
      <c r="Y22" s="102" t="str">
        <f t="shared" si="4"/>
        <v/>
      </c>
      <c r="Z22" s="102" t="str">
        <f t="shared" si="17"/>
        <v/>
      </c>
      <c r="AA22" s="102" t="str">
        <f t="shared" si="18"/>
        <v/>
      </c>
      <c r="AB22" s="102" t="str">
        <f t="shared" si="19"/>
        <v/>
      </c>
      <c r="AC22" s="83"/>
      <c r="AD22" s="1" t="s">
        <v>86</v>
      </c>
      <c r="AG22" s="1" t="s">
        <v>191</v>
      </c>
      <c r="AH22" s="46" t="str">
        <f t="shared" si="15"/>
        <v/>
      </c>
      <c r="AI22" s="46" t="str">
        <f t="shared" si="5"/>
        <v/>
      </c>
      <c r="AJ22" s="206" t="str">
        <f t="shared" si="6"/>
        <v/>
      </c>
      <c r="AK22" s="44" t="str">
        <f t="shared" si="16"/>
        <v/>
      </c>
      <c r="AL22" s="44" t="str">
        <f t="shared" si="7"/>
        <v/>
      </c>
      <c r="AM22" s="44" t="str">
        <f t="shared" si="8"/>
        <v/>
      </c>
      <c r="AN22" s="44" t="str">
        <f t="shared" si="9"/>
        <v/>
      </c>
      <c r="AO22" s="44" t="str">
        <f t="shared" si="10"/>
        <v/>
      </c>
      <c r="AR22" s="1">
        <v>13</v>
      </c>
    </row>
    <row r="23" spans="1:44" ht="14.25" thickBot="1">
      <c r="A23" s="20">
        <v>14</v>
      </c>
      <c r="B23" s="22"/>
      <c r="C23" s="22"/>
      <c r="D23" s="22"/>
      <c r="E23" s="23"/>
      <c r="F23" s="47"/>
      <c r="G23" s="22"/>
      <c r="H23" s="52"/>
      <c r="I23" s="65"/>
      <c r="J23" s="56"/>
      <c r="K23" s="56"/>
      <c r="L23" s="93"/>
      <c r="M23" s="47"/>
      <c r="N23" s="77"/>
      <c r="O23" s="77"/>
      <c r="P23" s="137" t="str">
        <f t="shared" si="11"/>
        <v/>
      </c>
      <c r="Q23" s="137" t="str">
        <f t="shared" si="1"/>
        <v/>
      </c>
      <c r="R23" s="138" t="str">
        <f t="shared" si="12"/>
        <v/>
      </c>
      <c r="S23" s="102"/>
      <c r="T23" s="102"/>
      <c r="U23" s="102"/>
      <c r="V23" s="102" t="str">
        <f t="shared" si="2"/>
        <v/>
      </c>
      <c r="W23" s="102" t="str">
        <f t="shared" si="13"/>
        <v/>
      </c>
      <c r="X23" s="102" t="str">
        <f t="shared" si="3"/>
        <v/>
      </c>
      <c r="Y23" s="102" t="str">
        <f t="shared" si="4"/>
        <v/>
      </c>
      <c r="Z23" s="102" t="str">
        <f t="shared" si="17"/>
        <v/>
      </c>
      <c r="AA23" s="102" t="str">
        <f t="shared" si="18"/>
        <v/>
      </c>
      <c r="AB23" s="102" t="str">
        <f t="shared" si="19"/>
        <v/>
      </c>
      <c r="AC23" s="83"/>
      <c r="AD23" s="1" t="s">
        <v>87</v>
      </c>
      <c r="AG23" s="1" t="s">
        <v>192</v>
      </c>
      <c r="AH23" s="46" t="str">
        <f t="shared" si="15"/>
        <v/>
      </c>
      <c r="AI23" s="46" t="str">
        <f t="shared" si="5"/>
        <v/>
      </c>
      <c r="AJ23" s="206" t="str">
        <f t="shared" si="6"/>
        <v/>
      </c>
      <c r="AK23" s="44" t="str">
        <f t="shared" si="16"/>
        <v/>
      </c>
      <c r="AL23" s="44" t="str">
        <f t="shared" si="7"/>
        <v/>
      </c>
      <c r="AM23" s="44" t="str">
        <f t="shared" si="8"/>
        <v/>
      </c>
      <c r="AN23" s="44" t="str">
        <f t="shared" si="9"/>
        <v/>
      </c>
      <c r="AO23" s="44" t="str">
        <f t="shared" si="10"/>
        <v/>
      </c>
      <c r="AR23" s="1">
        <v>14</v>
      </c>
    </row>
    <row r="24" spans="1:44" ht="14.25" thickBot="1">
      <c r="A24" s="20">
        <v>15</v>
      </c>
      <c r="B24" s="22"/>
      <c r="C24" s="22"/>
      <c r="D24" s="22"/>
      <c r="E24" s="23"/>
      <c r="F24" s="47"/>
      <c r="G24" s="22"/>
      <c r="H24" s="52"/>
      <c r="I24" s="65"/>
      <c r="J24" s="56"/>
      <c r="K24" s="56"/>
      <c r="L24" s="93"/>
      <c r="M24" s="47"/>
      <c r="N24" s="77"/>
      <c r="O24" s="77"/>
      <c r="P24" s="137" t="str">
        <f t="shared" si="11"/>
        <v/>
      </c>
      <c r="Q24" s="137" t="str">
        <f t="shared" si="1"/>
        <v/>
      </c>
      <c r="R24" s="138" t="str">
        <f t="shared" si="12"/>
        <v/>
      </c>
      <c r="S24" s="102"/>
      <c r="T24" s="102"/>
      <c r="U24" s="102"/>
      <c r="V24" s="102" t="str">
        <f t="shared" si="2"/>
        <v/>
      </c>
      <c r="W24" s="102" t="str">
        <f t="shared" si="13"/>
        <v/>
      </c>
      <c r="X24" s="102" t="str">
        <f t="shared" si="3"/>
        <v/>
      </c>
      <c r="Y24" s="102" t="str">
        <f t="shared" si="4"/>
        <v/>
      </c>
      <c r="Z24" s="102" t="str">
        <f t="shared" si="17"/>
        <v/>
      </c>
      <c r="AA24" s="102" t="str">
        <f t="shared" si="18"/>
        <v/>
      </c>
      <c r="AB24" s="102" t="str">
        <f t="shared" si="19"/>
        <v/>
      </c>
      <c r="AC24" s="83"/>
      <c r="AG24" s="1" t="s">
        <v>194</v>
      </c>
      <c r="AH24" s="46" t="str">
        <f t="shared" si="15"/>
        <v/>
      </c>
      <c r="AI24" s="46" t="str">
        <f t="shared" si="5"/>
        <v/>
      </c>
      <c r="AJ24" s="206" t="str">
        <f t="shared" si="6"/>
        <v/>
      </c>
      <c r="AK24" s="44" t="str">
        <f t="shared" si="16"/>
        <v/>
      </c>
      <c r="AL24" s="44" t="str">
        <f t="shared" si="7"/>
        <v/>
      </c>
      <c r="AM24" s="44" t="str">
        <f t="shared" si="8"/>
        <v/>
      </c>
      <c r="AN24" s="44" t="str">
        <f t="shared" si="9"/>
        <v/>
      </c>
      <c r="AO24" s="44" t="str">
        <f t="shared" si="10"/>
        <v/>
      </c>
      <c r="AR24" s="1">
        <v>15</v>
      </c>
    </row>
    <row r="25" spans="1:44" ht="14.25" thickBot="1">
      <c r="A25" s="20">
        <v>16</v>
      </c>
      <c r="B25" s="22"/>
      <c r="C25" s="22"/>
      <c r="D25" s="22"/>
      <c r="E25" s="23"/>
      <c r="F25" s="47"/>
      <c r="G25" s="22"/>
      <c r="H25" s="52"/>
      <c r="I25" s="65"/>
      <c r="J25" s="56"/>
      <c r="K25" s="56"/>
      <c r="L25" s="93"/>
      <c r="M25" s="47"/>
      <c r="N25" s="77"/>
      <c r="O25" s="77"/>
      <c r="P25" s="137" t="str">
        <f t="shared" si="11"/>
        <v/>
      </c>
      <c r="Q25" s="137" t="str">
        <f t="shared" si="1"/>
        <v/>
      </c>
      <c r="R25" s="138" t="str">
        <f t="shared" si="12"/>
        <v/>
      </c>
      <c r="S25" s="102"/>
      <c r="T25" s="102"/>
      <c r="U25" s="102"/>
      <c r="V25" s="102" t="str">
        <f t="shared" si="2"/>
        <v/>
      </c>
      <c r="W25" s="102" t="str">
        <f t="shared" si="13"/>
        <v/>
      </c>
      <c r="X25" s="102" t="str">
        <f t="shared" si="3"/>
        <v/>
      </c>
      <c r="Y25" s="102" t="str">
        <f t="shared" si="4"/>
        <v/>
      </c>
      <c r="Z25" s="102" t="str">
        <f t="shared" si="17"/>
        <v/>
      </c>
      <c r="AA25" s="102" t="str">
        <f t="shared" si="18"/>
        <v/>
      </c>
      <c r="AB25" s="102" t="str">
        <f t="shared" si="19"/>
        <v/>
      </c>
      <c r="AC25" s="83"/>
      <c r="AE25" s="1" t="s">
        <v>200</v>
      </c>
      <c r="AG25" s="1" t="s">
        <v>195</v>
      </c>
      <c r="AH25" s="46" t="str">
        <f t="shared" si="15"/>
        <v/>
      </c>
      <c r="AI25" s="46" t="str">
        <f t="shared" si="5"/>
        <v/>
      </c>
      <c r="AJ25" s="206" t="str">
        <f t="shared" si="6"/>
        <v/>
      </c>
      <c r="AK25" s="44" t="str">
        <f t="shared" si="16"/>
        <v/>
      </c>
      <c r="AL25" s="44" t="str">
        <f t="shared" si="7"/>
        <v/>
      </c>
      <c r="AM25" s="44" t="str">
        <f t="shared" si="8"/>
        <v/>
      </c>
      <c r="AN25" s="44" t="str">
        <f t="shared" si="9"/>
        <v/>
      </c>
      <c r="AO25" s="44" t="str">
        <f t="shared" si="10"/>
        <v/>
      </c>
      <c r="AR25" s="1">
        <v>16</v>
      </c>
    </row>
    <row r="26" spans="1:44" ht="14.25" thickBot="1">
      <c r="A26" s="20">
        <v>17</v>
      </c>
      <c r="B26" s="22"/>
      <c r="C26" s="22"/>
      <c r="D26" s="22"/>
      <c r="E26" s="23"/>
      <c r="F26" s="47"/>
      <c r="G26" s="22"/>
      <c r="H26" s="52"/>
      <c r="I26" s="65"/>
      <c r="J26" s="56"/>
      <c r="K26" s="56"/>
      <c r="L26" s="93"/>
      <c r="M26" s="47"/>
      <c r="N26" s="77"/>
      <c r="O26" s="77"/>
      <c r="P26" s="137" t="str">
        <f t="shared" si="11"/>
        <v/>
      </c>
      <c r="Q26" s="137" t="str">
        <f t="shared" si="1"/>
        <v/>
      </c>
      <c r="R26" s="138" t="str">
        <f t="shared" si="12"/>
        <v/>
      </c>
      <c r="S26" s="102"/>
      <c r="T26" s="102"/>
      <c r="U26" s="102"/>
      <c r="V26" s="102" t="str">
        <f t="shared" si="2"/>
        <v/>
      </c>
      <c r="W26" s="102" t="str">
        <f t="shared" si="13"/>
        <v/>
      </c>
      <c r="X26" s="102" t="str">
        <f t="shared" si="3"/>
        <v/>
      </c>
      <c r="Y26" s="102" t="str">
        <f t="shared" si="4"/>
        <v/>
      </c>
      <c r="Z26" s="102" t="str">
        <f t="shared" si="17"/>
        <v/>
      </c>
      <c r="AA26" s="102" t="str">
        <f t="shared" si="18"/>
        <v/>
      </c>
      <c r="AB26" s="102" t="str">
        <f t="shared" si="19"/>
        <v/>
      </c>
      <c r="AC26" s="83"/>
      <c r="AE26" s="1" t="s">
        <v>201</v>
      </c>
      <c r="AG26" s="1" t="s">
        <v>220</v>
      </c>
      <c r="AH26" s="46" t="str">
        <f t="shared" si="15"/>
        <v/>
      </c>
      <c r="AI26" s="46" t="str">
        <f t="shared" si="5"/>
        <v/>
      </c>
      <c r="AJ26" s="206" t="str">
        <f t="shared" si="6"/>
        <v/>
      </c>
      <c r="AK26" s="44" t="str">
        <f t="shared" si="16"/>
        <v/>
      </c>
      <c r="AL26" s="44" t="str">
        <f t="shared" si="7"/>
        <v/>
      </c>
      <c r="AM26" s="44" t="str">
        <f t="shared" si="8"/>
        <v/>
      </c>
      <c r="AN26" s="44" t="str">
        <f t="shared" si="9"/>
        <v/>
      </c>
      <c r="AO26" s="44" t="str">
        <f t="shared" si="10"/>
        <v/>
      </c>
      <c r="AR26" s="1">
        <v>17</v>
      </c>
    </row>
    <row r="27" spans="1:44" ht="14.25" thickBot="1">
      <c r="A27" s="20">
        <v>18</v>
      </c>
      <c r="B27" s="22"/>
      <c r="C27" s="22"/>
      <c r="D27" s="22"/>
      <c r="E27" s="23"/>
      <c r="F27" s="47"/>
      <c r="G27" s="22"/>
      <c r="H27" s="52"/>
      <c r="I27" s="65"/>
      <c r="J27" s="56"/>
      <c r="K27" s="56"/>
      <c r="L27" s="93"/>
      <c r="M27" s="47"/>
      <c r="N27" s="77"/>
      <c r="O27" s="77"/>
      <c r="P27" s="137" t="str">
        <f t="shared" si="11"/>
        <v/>
      </c>
      <c r="Q27" s="137" t="str">
        <f t="shared" si="1"/>
        <v/>
      </c>
      <c r="R27" s="138" t="str">
        <f t="shared" si="12"/>
        <v/>
      </c>
      <c r="S27" s="102"/>
      <c r="T27" s="102"/>
      <c r="U27" s="102"/>
      <c r="V27" s="102" t="str">
        <f t="shared" si="2"/>
        <v/>
      </c>
      <c r="W27" s="102" t="str">
        <f t="shared" si="13"/>
        <v/>
      </c>
      <c r="X27" s="102" t="str">
        <f t="shared" si="3"/>
        <v/>
      </c>
      <c r="Y27" s="102" t="str">
        <f t="shared" si="4"/>
        <v/>
      </c>
      <c r="Z27" s="102" t="str">
        <f t="shared" si="17"/>
        <v/>
      </c>
      <c r="AA27" s="102" t="str">
        <f t="shared" si="18"/>
        <v/>
      </c>
      <c r="AB27" s="102" t="str">
        <f t="shared" si="19"/>
        <v/>
      </c>
      <c r="AC27" s="83"/>
      <c r="AE27" s="1" t="s">
        <v>202</v>
      </c>
      <c r="AG27" s="1" t="s">
        <v>218</v>
      </c>
      <c r="AH27" s="46" t="str">
        <f t="shared" si="15"/>
        <v/>
      </c>
      <c r="AI27" s="46" t="str">
        <f t="shared" si="5"/>
        <v/>
      </c>
      <c r="AJ27" s="206" t="str">
        <f t="shared" si="6"/>
        <v/>
      </c>
      <c r="AK27" s="44" t="str">
        <f t="shared" si="16"/>
        <v/>
      </c>
      <c r="AL27" s="44" t="str">
        <f t="shared" si="7"/>
        <v/>
      </c>
      <c r="AM27" s="44" t="str">
        <f t="shared" si="8"/>
        <v/>
      </c>
      <c r="AN27" s="44" t="str">
        <f t="shared" si="9"/>
        <v/>
      </c>
      <c r="AO27" s="44" t="str">
        <f t="shared" si="10"/>
        <v/>
      </c>
      <c r="AR27" s="1">
        <v>18</v>
      </c>
    </row>
    <row r="28" spans="1:44" ht="14.25" thickBot="1">
      <c r="A28" s="20">
        <v>19</v>
      </c>
      <c r="B28" s="22"/>
      <c r="C28" s="22"/>
      <c r="D28" s="22"/>
      <c r="E28" s="23"/>
      <c r="F28" s="47"/>
      <c r="G28" s="22"/>
      <c r="H28" s="52"/>
      <c r="I28" s="65"/>
      <c r="J28" s="56"/>
      <c r="K28" s="56"/>
      <c r="L28" s="93"/>
      <c r="M28" s="47"/>
      <c r="N28" s="77"/>
      <c r="O28" s="77"/>
      <c r="P28" s="137" t="str">
        <f t="shared" si="11"/>
        <v/>
      </c>
      <c r="Q28" s="137" t="str">
        <f t="shared" si="1"/>
        <v/>
      </c>
      <c r="R28" s="138" t="str">
        <f t="shared" si="12"/>
        <v/>
      </c>
      <c r="S28" s="102"/>
      <c r="T28" s="102"/>
      <c r="U28" s="102"/>
      <c r="V28" s="102" t="str">
        <f t="shared" si="2"/>
        <v/>
      </c>
      <c r="W28" s="102" t="str">
        <f t="shared" si="13"/>
        <v/>
      </c>
      <c r="X28" s="102" t="str">
        <f t="shared" si="3"/>
        <v/>
      </c>
      <c r="Y28" s="102" t="str">
        <f t="shared" si="4"/>
        <v/>
      </c>
      <c r="Z28" s="102" t="str">
        <f t="shared" si="17"/>
        <v/>
      </c>
      <c r="AA28" s="102" t="str">
        <f t="shared" si="18"/>
        <v/>
      </c>
      <c r="AB28" s="102" t="str">
        <f t="shared" si="19"/>
        <v/>
      </c>
      <c r="AC28" s="83"/>
      <c r="AE28" s="1" t="s">
        <v>203</v>
      </c>
      <c r="AG28" s="1" t="s">
        <v>219</v>
      </c>
      <c r="AH28" s="46" t="str">
        <f t="shared" si="15"/>
        <v/>
      </c>
      <c r="AI28" s="46" t="str">
        <f t="shared" si="5"/>
        <v/>
      </c>
      <c r="AJ28" s="206" t="str">
        <f t="shared" si="6"/>
        <v/>
      </c>
      <c r="AK28" s="44" t="str">
        <f t="shared" si="16"/>
        <v/>
      </c>
      <c r="AL28" s="44" t="str">
        <f t="shared" si="7"/>
        <v/>
      </c>
      <c r="AM28" s="44" t="str">
        <f t="shared" si="8"/>
        <v/>
      </c>
      <c r="AN28" s="44" t="str">
        <f t="shared" si="9"/>
        <v/>
      </c>
      <c r="AO28" s="44" t="str">
        <f t="shared" si="10"/>
        <v/>
      </c>
      <c r="AR28" s="1">
        <v>19</v>
      </c>
    </row>
    <row r="29" spans="1:44" ht="14.25" thickBot="1">
      <c r="A29" s="20">
        <v>20</v>
      </c>
      <c r="B29" s="22"/>
      <c r="C29" s="22"/>
      <c r="D29" s="22"/>
      <c r="E29" s="23"/>
      <c r="F29" s="47"/>
      <c r="G29" s="22"/>
      <c r="H29" s="52"/>
      <c r="I29" s="65"/>
      <c r="J29" s="56"/>
      <c r="K29" s="56"/>
      <c r="L29" s="93"/>
      <c r="M29" s="47"/>
      <c r="N29" s="77"/>
      <c r="O29" s="77"/>
      <c r="P29" s="137" t="str">
        <f t="shared" si="11"/>
        <v/>
      </c>
      <c r="Q29" s="137" t="str">
        <f t="shared" si="1"/>
        <v/>
      </c>
      <c r="R29" s="138" t="str">
        <f t="shared" si="12"/>
        <v/>
      </c>
      <c r="S29" s="102"/>
      <c r="T29" s="102"/>
      <c r="U29" s="102"/>
      <c r="V29" s="102" t="str">
        <f t="shared" si="2"/>
        <v/>
      </c>
      <c r="W29" s="102" t="str">
        <f t="shared" si="13"/>
        <v/>
      </c>
      <c r="X29" s="102" t="str">
        <f t="shared" si="3"/>
        <v/>
      </c>
      <c r="Y29" s="102" t="str">
        <f t="shared" si="4"/>
        <v/>
      </c>
      <c r="Z29" s="102" t="str">
        <f t="shared" si="17"/>
        <v/>
      </c>
      <c r="AA29" s="102" t="str">
        <f t="shared" si="18"/>
        <v/>
      </c>
      <c r="AB29" s="102" t="str">
        <f t="shared" si="19"/>
        <v/>
      </c>
      <c r="AC29" s="83"/>
      <c r="AE29" s="1" t="s">
        <v>204</v>
      </c>
      <c r="AH29" s="46" t="str">
        <f t="shared" si="15"/>
        <v/>
      </c>
      <c r="AI29" s="46" t="str">
        <f t="shared" si="5"/>
        <v/>
      </c>
      <c r="AJ29" s="206" t="str">
        <f t="shared" si="6"/>
        <v/>
      </c>
      <c r="AK29" s="44" t="str">
        <f t="shared" si="16"/>
        <v/>
      </c>
      <c r="AL29" s="44" t="str">
        <f t="shared" si="7"/>
        <v/>
      </c>
      <c r="AM29" s="44" t="str">
        <f t="shared" si="8"/>
        <v/>
      </c>
      <c r="AN29" s="44" t="str">
        <f t="shared" si="9"/>
        <v/>
      </c>
      <c r="AO29" s="44" t="str">
        <f t="shared" si="10"/>
        <v/>
      </c>
      <c r="AR29" s="1">
        <v>20</v>
      </c>
    </row>
    <row r="30" spans="1:44" ht="14.25" thickBot="1">
      <c r="A30" s="20">
        <v>21</v>
      </c>
      <c r="B30" s="22"/>
      <c r="C30" s="22"/>
      <c r="D30" s="22"/>
      <c r="E30" s="23"/>
      <c r="F30" s="47"/>
      <c r="G30" s="22"/>
      <c r="H30" s="52"/>
      <c r="I30" s="65"/>
      <c r="J30" s="56"/>
      <c r="K30" s="56"/>
      <c r="L30" s="93"/>
      <c r="M30" s="47"/>
      <c r="N30" s="77"/>
      <c r="O30" s="77"/>
      <c r="P30" s="137" t="str">
        <f t="shared" si="11"/>
        <v/>
      </c>
      <c r="Q30" s="137" t="str">
        <f t="shared" si="1"/>
        <v/>
      </c>
      <c r="R30" s="138" t="str">
        <f t="shared" si="12"/>
        <v/>
      </c>
      <c r="S30" s="102"/>
      <c r="T30" s="102"/>
      <c r="U30" s="102"/>
      <c r="V30" s="102" t="str">
        <f t="shared" si="2"/>
        <v/>
      </c>
      <c r="W30" s="102" t="str">
        <f t="shared" si="13"/>
        <v/>
      </c>
      <c r="X30" s="102" t="str">
        <f t="shared" si="3"/>
        <v/>
      </c>
      <c r="Y30" s="102" t="str">
        <f t="shared" si="4"/>
        <v/>
      </c>
      <c r="Z30" s="102" t="str">
        <f t="shared" si="17"/>
        <v/>
      </c>
      <c r="AA30" s="102" t="str">
        <f t="shared" si="18"/>
        <v/>
      </c>
      <c r="AB30" s="102" t="str">
        <f t="shared" si="19"/>
        <v/>
      </c>
      <c r="AC30" s="83"/>
      <c r="AE30" s="1" t="s">
        <v>205</v>
      </c>
      <c r="AH30" s="46" t="str">
        <f t="shared" si="15"/>
        <v/>
      </c>
      <c r="AI30" s="46" t="str">
        <f t="shared" si="5"/>
        <v/>
      </c>
      <c r="AJ30" s="206" t="str">
        <f t="shared" si="6"/>
        <v/>
      </c>
      <c r="AK30" s="44" t="str">
        <f t="shared" si="16"/>
        <v/>
      </c>
      <c r="AL30" s="44" t="str">
        <f t="shared" si="7"/>
        <v/>
      </c>
      <c r="AM30" s="44" t="str">
        <f t="shared" si="8"/>
        <v/>
      </c>
      <c r="AN30" s="44" t="str">
        <f t="shared" si="9"/>
        <v/>
      </c>
      <c r="AO30" s="44" t="str">
        <f t="shared" si="10"/>
        <v/>
      </c>
      <c r="AR30" s="1">
        <v>21</v>
      </c>
    </row>
    <row r="31" spans="1:44" ht="14.25" thickBot="1">
      <c r="A31" s="20">
        <v>22</v>
      </c>
      <c r="B31" s="22"/>
      <c r="C31" s="22"/>
      <c r="D31" s="22"/>
      <c r="E31" s="23"/>
      <c r="F31" s="47"/>
      <c r="G31" s="22"/>
      <c r="H31" s="52"/>
      <c r="I31" s="65"/>
      <c r="J31" s="56"/>
      <c r="K31" s="56"/>
      <c r="L31" s="93"/>
      <c r="M31" s="47"/>
      <c r="N31" s="77"/>
      <c r="O31" s="77"/>
      <c r="P31" s="137" t="str">
        <f t="shared" si="11"/>
        <v/>
      </c>
      <c r="Q31" s="137" t="str">
        <f t="shared" si="1"/>
        <v/>
      </c>
      <c r="R31" s="138" t="str">
        <f t="shared" si="12"/>
        <v/>
      </c>
      <c r="S31" s="102"/>
      <c r="T31" s="102"/>
      <c r="U31" s="102"/>
      <c r="V31" s="102" t="str">
        <f t="shared" si="2"/>
        <v/>
      </c>
      <c r="W31" s="102" t="str">
        <f t="shared" si="13"/>
        <v/>
      </c>
      <c r="X31" s="102" t="str">
        <f t="shared" si="3"/>
        <v/>
      </c>
      <c r="Y31" s="102" t="str">
        <f t="shared" si="4"/>
        <v/>
      </c>
      <c r="Z31" s="102" t="str">
        <f t="shared" si="17"/>
        <v/>
      </c>
      <c r="AA31" s="102" t="str">
        <f t="shared" si="18"/>
        <v/>
      </c>
      <c r="AB31" s="102" t="str">
        <f t="shared" si="19"/>
        <v/>
      </c>
      <c r="AC31" s="83"/>
      <c r="AE31" s="1" t="s">
        <v>206</v>
      </c>
      <c r="AH31" s="46" t="str">
        <f t="shared" si="15"/>
        <v/>
      </c>
      <c r="AI31" s="46" t="str">
        <f t="shared" si="5"/>
        <v/>
      </c>
      <c r="AJ31" s="206" t="str">
        <f t="shared" si="6"/>
        <v/>
      </c>
      <c r="AK31" s="44" t="str">
        <f t="shared" si="16"/>
        <v/>
      </c>
      <c r="AL31" s="44" t="str">
        <f t="shared" si="7"/>
        <v/>
      </c>
      <c r="AM31" s="44" t="str">
        <f t="shared" si="8"/>
        <v/>
      </c>
      <c r="AN31" s="44" t="str">
        <f t="shared" si="9"/>
        <v/>
      </c>
      <c r="AO31" s="44" t="str">
        <f t="shared" si="10"/>
        <v/>
      </c>
      <c r="AR31" s="1">
        <v>22</v>
      </c>
    </row>
    <row r="32" spans="1:44" ht="14.25" thickBot="1">
      <c r="A32" s="20">
        <v>23</v>
      </c>
      <c r="B32" s="22"/>
      <c r="C32" s="22"/>
      <c r="D32" s="22"/>
      <c r="E32" s="23"/>
      <c r="F32" s="47"/>
      <c r="G32" s="22"/>
      <c r="H32" s="52"/>
      <c r="I32" s="65"/>
      <c r="J32" s="56"/>
      <c r="K32" s="56"/>
      <c r="L32" s="93"/>
      <c r="M32" s="47"/>
      <c r="N32" s="77"/>
      <c r="O32" s="77"/>
      <c r="P32" s="137" t="str">
        <f t="shared" si="11"/>
        <v/>
      </c>
      <c r="Q32" s="137" t="str">
        <f t="shared" si="1"/>
        <v/>
      </c>
      <c r="R32" s="138" t="str">
        <f t="shared" si="12"/>
        <v/>
      </c>
      <c r="S32" s="102"/>
      <c r="T32" s="102"/>
      <c r="U32" s="102"/>
      <c r="V32" s="102" t="str">
        <f t="shared" si="2"/>
        <v/>
      </c>
      <c r="W32" s="102" t="str">
        <f t="shared" si="13"/>
        <v/>
      </c>
      <c r="X32" s="102" t="str">
        <f t="shared" si="3"/>
        <v/>
      </c>
      <c r="Y32" s="102" t="str">
        <f t="shared" si="4"/>
        <v/>
      </c>
      <c r="Z32" s="102" t="str">
        <f t="shared" si="17"/>
        <v/>
      </c>
      <c r="AA32" s="102" t="str">
        <f t="shared" si="18"/>
        <v/>
      </c>
      <c r="AB32" s="102" t="str">
        <f t="shared" si="19"/>
        <v/>
      </c>
      <c r="AC32" s="83"/>
      <c r="AE32" s="1" t="s">
        <v>207</v>
      </c>
      <c r="AH32" s="46" t="str">
        <f t="shared" si="15"/>
        <v/>
      </c>
      <c r="AI32" s="46" t="str">
        <f t="shared" si="5"/>
        <v/>
      </c>
      <c r="AJ32" s="206" t="str">
        <f t="shared" si="6"/>
        <v/>
      </c>
      <c r="AK32" s="44" t="str">
        <f t="shared" si="16"/>
        <v/>
      </c>
      <c r="AL32" s="44" t="str">
        <f t="shared" si="7"/>
        <v/>
      </c>
      <c r="AM32" s="44" t="str">
        <f t="shared" si="8"/>
        <v/>
      </c>
      <c r="AN32" s="44" t="str">
        <f t="shared" si="9"/>
        <v/>
      </c>
      <c r="AO32" s="44" t="str">
        <f t="shared" si="10"/>
        <v/>
      </c>
      <c r="AR32" s="1">
        <v>23</v>
      </c>
    </row>
    <row r="33" spans="1:44" ht="14.25" thickBot="1">
      <c r="A33" s="20">
        <v>24</v>
      </c>
      <c r="B33" s="22"/>
      <c r="C33" s="22"/>
      <c r="D33" s="22"/>
      <c r="E33" s="23"/>
      <c r="F33" s="47"/>
      <c r="G33" s="22"/>
      <c r="H33" s="52"/>
      <c r="I33" s="65"/>
      <c r="J33" s="56"/>
      <c r="K33" s="56"/>
      <c r="L33" s="93"/>
      <c r="M33" s="47"/>
      <c r="N33" s="77"/>
      <c r="O33" s="77"/>
      <c r="P33" s="137" t="str">
        <f t="shared" si="11"/>
        <v/>
      </c>
      <c r="Q33" s="137" t="str">
        <f t="shared" si="1"/>
        <v/>
      </c>
      <c r="R33" s="138" t="str">
        <f t="shared" si="12"/>
        <v/>
      </c>
      <c r="S33" s="102"/>
      <c r="T33" s="102"/>
      <c r="U33" s="102"/>
      <c r="V33" s="102" t="str">
        <f t="shared" si="2"/>
        <v/>
      </c>
      <c r="W33" s="102" t="str">
        <f t="shared" si="13"/>
        <v/>
      </c>
      <c r="X33" s="102" t="str">
        <f t="shared" si="3"/>
        <v/>
      </c>
      <c r="Y33" s="102" t="str">
        <f t="shared" si="4"/>
        <v/>
      </c>
      <c r="Z33" s="102" t="str">
        <f t="shared" si="17"/>
        <v/>
      </c>
      <c r="AA33" s="102" t="str">
        <f t="shared" si="18"/>
        <v/>
      </c>
      <c r="AB33" s="102" t="str">
        <f t="shared" si="19"/>
        <v/>
      </c>
      <c r="AC33" s="83"/>
      <c r="AE33" s="1" t="s">
        <v>208</v>
      </c>
      <c r="AH33" s="46" t="str">
        <f t="shared" si="15"/>
        <v/>
      </c>
      <c r="AI33" s="46" t="str">
        <f t="shared" si="5"/>
        <v/>
      </c>
      <c r="AJ33" s="206" t="str">
        <f t="shared" si="6"/>
        <v/>
      </c>
      <c r="AK33" s="44" t="str">
        <f t="shared" si="16"/>
        <v/>
      </c>
      <c r="AL33" s="44" t="str">
        <f t="shared" si="7"/>
        <v/>
      </c>
      <c r="AM33" s="44" t="str">
        <f t="shared" si="8"/>
        <v/>
      </c>
      <c r="AN33" s="44" t="str">
        <f t="shared" si="9"/>
        <v/>
      </c>
      <c r="AO33" s="44" t="str">
        <f t="shared" si="10"/>
        <v/>
      </c>
      <c r="AR33" s="1">
        <v>24</v>
      </c>
    </row>
    <row r="34" spans="1:44" ht="14.25" thickBot="1">
      <c r="A34" s="20">
        <v>25</v>
      </c>
      <c r="B34" s="22"/>
      <c r="C34" s="22"/>
      <c r="D34" s="22"/>
      <c r="E34" s="23"/>
      <c r="F34" s="47"/>
      <c r="G34" s="22"/>
      <c r="H34" s="52"/>
      <c r="I34" s="65"/>
      <c r="J34" s="56"/>
      <c r="K34" s="56"/>
      <c r="L34" s="93"/>
      <c r="M34" s="47"/>
      <c r="N34" s="77"/>
      <c r="O34" s="77"/>
      <c r="P34" s="137" t="str">
        <f t="shared" si="11"/>
        <v/>
      </c>
      <c r="Q34" s="137" t="str">
        <f t="shared" si="1"/>
        <v/>
      </c>
      <c r="R34" s="138" t="str">
        <f t="shared" si="12"/>
        <v/>
      </c>
      <c r="S34" s="102"/>
      <c r="T34" s="102"/>
      <c r="U34" s="102"/>
      <c r="V34" s="102" t="str">
        <f t="shared" si="2"/>
        <v/>
      </c>
      <c r="W34" s="102" t="str">
        <f t="shared" si="13"/>
        <v/>
      </c>
      <c r="X34" s="102" t="str">
        <f t="shared" si="3"/>
        <v/>
      </c>
      <c r="Y34" s="102" t="str">
        <f t="shared" si="4"/>
        <v/>
      </c>
      <c r="Z34" s="102" t="str">
        <f t="shared" si="17"/>
        <v/>
      </c>
      <c r="AA34" s="102" t="str">
        <f t="shared" si="18"/>
        <v/>
      </c>
      <c r="AB34" s="102" t="str">
        <f t="shared" si="19"/>
        <v/>
      </c>
      <c r="AC34" s="83"/>
      <c r="AE34" s="1" t="s">
        <v>209</v>
      </c>
      <c r="AH34" s="46" t="str">
        <f t="shared" si="15"/>
        <v/>
      </c>
      <c r="AI34" s="46" t="str">
        <f t="shared" si="5"/>
        <v/>
      </c>
      <c r="AJ34" s="206" t="str">
        <f t="shared" si="6"/>
        <v/>
      </c>
      <c r="AK34" s="44" t="str">
        <f t="shared" si="16"/>
        <v/>
      </c>
      <c r="AL34" s="44" t="str">
        <f t="shared" si="7"/>
        <v/>
      </c>
      <c r="AM34" s="44" t="str">
        <f t="shared" si="8"/>
        <v/>
      </c>
      <c r="AN34" s="44" t="str">
        <f t="shared" si="9"/>
        <v/>
      </c>
      <c r="AO34" s="44" t="str">
        <f t="shared" si="10"/>
        <v/>
      </c>
      <c r="AR34" s="1">
        <v>25</v>
      </c>
    </row>
    <row r="35" spans="1:44" ht="14.25" thickBot="1">
      <c r="A35" s="20">
        <v>26</v>
      </c>
      <c r="B35" s="22"/>
      <c r="C35" s="22"/>
      <c r="D35" s="22"/>
      <c r="E35" s="23"/>
      <c r="F35" s="47"/>
      <c r="G35" s="22"/>
      <c r="H35" s="52"/>
      <c r="I35" s="65"/>
      <c r="J35" s="56"/>
      <c r="K35" s="56"/>
      <c r="L35" s="93"/>
      <c r="M35" s="47"/>
      <c r="N35" s="77"/>
      <c r="O35" s="77"/>
      <c r="P35" s="137" t="str">
        <f t="shared" si="11"/>
        <v/>
      </c>
      <c r="Q35" s="137" t="str">
        <f t="shared" si="1"/>
        <v/>
      </c>
      <c r="R35" s="138" t="str">
        <f t="shared" si="12"/>
        <v/>
      </c>
      <c r="S35" s="102"/>
      <c r="T35" s="102"/>
      <c r="U35" s="102"/>
      <c r="V35" s="102" t="str">
        <f t="shared" si="2"/>
        <v/>
      </c>
      <c r="W35" s="102" t="str">
        <f t="shared" si="13"/>
        <v/>
      </c>
      <c r="X35" s="102" t="str">
        <f t="shared" si="3"/>
        <v/>
      </c>
      <c r="Y35" s="102" t="str">
        <f t="shared" si="4"/>
        <v/>
      </c>
      <c r="Z35" s="102" t="str">
        <f t="shared" si="17"/>
        <v/>
      </c>
      <c r="AA35" s="102" t="str">
        <f t="shared" si="18"/>
        <v/>
      </c>
      <c r="AB35" s="102" t="str">
        <f t="shared" si="19"/>
        <v/>
      </c>
      <c r="AC35" s="83"/>
      <c r="AE35" s="1" t="s">
        <v>210</v>
      </c>
      <c r="AH35" s="46" t="str">
        <f t="shared" si="15"/>
        <v/>
      </c>
      <c r="AI35" s="46" t="str">
        <f t="shared" si="5"/>
        <v/>
      </c>
      <c r="AJ35" s="206" t="str">
        <f t="shared" si="6"/>
        <v/>
      </c>
      <c r="AK35" s="44" t="str">
        <f t="shared" si="16"/>
        <v/>
      </c>
      <c r="AL35" s="44" t="str">
        <f t="shared" si="7"/>
        <v/>
      </c>
      <c r="AM35" s="44" t="str">
        <f t="shared" si="8"/>
        <v/>
      </c>
      <c r="AN35" s="44" t="str">
        <f t="shared" si="9"/>
        <v/>
      </c>
      <c r="AO35" s="44" t="str">
        <f t="shared" si="10"/>
        <v/>
      </c>
      <c r="AR35" s="1">
        <v>26</v>
      </c>
    </row>
    <row r="36" spans="1:44" ht="14.25" thickBot="1">
      <c r="A36" s="20">
        <v>27</v>
      </c>
      <c r="B36" s="22"/>
      <c r="C36" s="22"/>
      <c r="D36" s="22"/>
      <c r="E36" s="23"/>
      <c r="F36" s="47"/>
      <c r="G36" s="22"/>
      <c r="H36" s="52"/>
      <c r="I36" s="65"/>
      <c r="J36" s="56"/>
      <c r="K36" s="56"/>
      <c r="L36" s="93"/>
      <c r="M36" s="47"/>
      <c r="N36" s="77"/>
      <c r="O36" s="77"/>
      <c r="P36" s="137" t="str">
        <f t="shared" si="11"/>
        <v/>
      </c>
      <c r="Q36" s="137" t="str">
        <f t="shared" si="1"/>
        <v/>
      </c>
      <c r="R36" s="138" t="str">
        <f t="shared" si="12"/>
        <v/>
      </c>
      <c r="S36" s="102"/>
      <c r="T36" s="102"/>
      <c r="U36" s="102"/>
      <c r="V36" s="102" t="str">
        <f t="shared" si="2"/>
        <v/>
      </c>
      <c r="W36" s="102" t="str">
        <f t="shared" si="13"/>
        <v/>
      </c>
      <c r="X36" s="102" t="str">
        <f t="shared" si="3"/>
        <v/>
      </c>
      <c r="Y36" s="102" t="str">
        <f t="shared" si="4"/>
        <v/>
      </c>
      <c r="Z36" s="102" t="str">
        <f t="shared" si="17"/>
        <v/>
      </c>
      <c r="AA36" s="102" t="str">
        <f t="shared" si="18"/>
        <v/>
      </c>
      <c r="AB36" s="102" t="str">
        <f t="shared" si="19"/>
        <v/>
      </c>
      <c r="AC36" s="83"/>
      <c r="AE36" s="1" t="s">
        <v>211</v>
      </c>
      <c r="AH36" s="46" t="str">
        <f t="shared" si="15"/>
        <v/>
      </c>
      <c r="AI36" s="46" t="str">
        <f t="shared" si="5"/>
        <v/>
      </c>
      <c r="AJ36" s="206" t="str">
        <f t="shared" si="6"/>
        <v/>
      </c>
      <c r="AK36" s="44" t="str">
        <f t="shared" si="16"/>
        <v/>
      </c>
      <c r="AL36" s="44" t="str">
        <f t="shared" si="7"/>
        <v/>
      </c>
      <c r="AM36" s="44" t="str">
        <f t="shared" si="8"/>
        <v/>
      </c>
      <c r="AN36" s="44" t="str">
        <f t="shared" si="9"/>
        <v/>
      </c>
      <c r="AO36" s="44" t="str">
        <f t="shared" si="10"/>
        <v/>
      </c>
      <c r="AR36" s="1">
        <v>27</v>
      </c>
    </row>
    <row r="37" spans="1:44" ht="14.25" thickBot="1">
      <c r="A37" s="20">
        <v>28</v>
      </c>
      <c r="B37" s="22"/>
      <c r="C37" s="22"/>
      <c r="D37" s="22"/>
      <c r="E37" s="23"/>
      <c r="F37" s="47"/>
      <c r="G37" s="22"/>
      <c r="H37" s="52"/>
      <c r="I37" s="65"/>
      <c r="J37" s="56"/>
      <c r="K37" s="56"/>
      <c r="L37" s="93"/>
      <c r="M37" s="47"/>
      <c r="N37" s="77"/>
      <c r="O37" s="77"/>
      <c r="P37" s="137" t="str">
        <f t="shared" si="11"/>
        <v/>
      </c>
      <c r="Q37" s="137" t="str">
        <f t="shared" si="1"/>
        <v/>
      </c>
      <c r="R37" s="138" t="str">
        <f t="shared" si="12"/>
        <v/>
      </c>
      <c r="S37" s="102"/>
      <c r="T37" s="102"/>
      <c r="U37" s="102"/>
      <c r="V37" s="102" t="str">
        <f t="shared" si="2"/>
        <v/>
      </c>
      <c r="W37" s="102" t="str">
        <f t="shared" si="13"/>
        <v/>
      </c>
      <c r="X37" s="102" t="str">
        <f t="shared" si="3"/>
        <v/>
      </c>
      <c r="Y37" s="102" t="str">
        <f t="shared" si="4"/>
        <v/>
      </c>
      <c r="Z37" s="102" t="str">
        <f t="shared" si="17"/>
        <v/>
      </c>
      <c r="AA37" s="102" t="str">
        <f t="shared" si="18"/>
        <v/>
      </c>
      <c r="AB37" s="102" t="str">
        <f t="shared" si="19"/>
        <v/>
      </c>
      <c r="AC37" s="83"/>
      <c r="AE37" s="1" t="s">
        <v>212</v>
      </c>
      <c r="AH37" s="46" t="str">
        <f t="shared" si="15"/>
        <v/>
      </c>
      <c r="AI37" s="46" t="str">
        <f t="shared" si="5"/>
        <v/>
      </c>
      <c r="AJ37" s="206" t="str">
        <f t="shared" si="6"/>
        <v/>
      </c>
      <c r="AK37" s="44" t="str">
        <f t="shared" si="16"/>
        <v/>
      </c>
      <c r="AL37" s="44" t="str">
        <f t="shared" si="7"/>
        <v/>
      </c>
      <c r="AM37" s="44" t="str">
        <f t="shared" si="8"/>
        <v/>
      </c>
      <c r="AN37" s="44" t="str">
        <f t="shared" si="9"/>
        <v/>
      </c>
      <c r="AO37" s="44" t="str">
        <f t="shared" si="10"/>
        <v/>
      </c>
      <c r="AR37" s="1">
        <v>28</v>
      </c>
    </row>
    <row r="38" spans="1:44" ht="14.25" thickBot="1">
      <c r="A38" s="20">
        <v>29</v>
      </c>
      <c r="B38" s="22"/>
      <c r="C38" s="22"/>
      <c r="D38" s="22"/>
      <c r="E38" s="23"/>
      <c r="F38" s="47"/>
      <c r="G38" s="22"/>
      <c r="H38" s="52"/>
      <c r="I38" s="65"/>
      <c r="J38" s="56"/>
      <c r="K38" s="56"/>
      <c r="L38" s="93"/>
      <c r="M38" s="47"/>
      <c r="N38" s="77"/>
      <c r="O38" s="77"/>
      <c r="P38" s="137" t="str">
        <f t="shared" si="11"/>
        <v/>
      </c>
      <c r="Q38" s="137" t="str">
        <f t="shared" si="1"/>
        <v/>
      </c>
      <c r="R38" s="138" t="str">
        <f t="shared" si="12"/>
        <v/>
      </c>
      <c r="S38" s="102"/>
      <c r="T38" s="102"/>
      <c r="U38" s="102"/>
      <c r="V38" s="102" t="str">
        <f t="shared" si="2"/>
        <v/>
      </c>
      <c r="W38" s="102" t="str">
        <f t="shared" si="13"/>
        <v/>
      </c>
      <c r="X38" s="102" t="str">
        <f t="shared" si="3"/>
        <v/>
      </c>
      <c r="Y38" s="102" t="str">
        <f t="shared" si="4"/>
        <v/>
      </c>
      <c r="Z38" s="102" t="str">
        <f t="shared" si="17"/>
        <v/>
      </c>
      <c r="AA38" s="102" t="str">
        <f t="shared" si="18"/>
        <v/>
      </c>
      <c r="AB38" s="102" t="str">
        <f t="shared" si="19"/>
        <v/>
      </c>
      <c r="AC38" s="83"/>
      <c r="AH38" s="46" t="str">
        <f t="shared" si="15"/>
        <v/>
      </c>
      <c r="AI38" s="46" t="str">
        <f t="shared" si="5"/>
        <v/>
      </c>
      <c r="AJ38" s="206" t="str">
        <f t="shared" si="6"/>
        <v/>
      </c>
      <c r="AK38" s="44" t="str">
        <f t="shared" si="16"/>
        <v/>
      </c>
      <c r="AL38" s="44" t="str">
        <f t="shared" si="7"/>
        <v/>
      </c>
      <c r="AM38" s="44" t="str">
        <f t="shared" si="8"/>
        <v/>
      </c>
      <c r="AN38" s="44" t="str">
        <f t="shared" si="9"/>
        <v/>
      </c>
      <c r="AO38" s="44" t="str">
        <f t="shared" si="10"/>
        <v/>
      </c>
      <c r="AR38" s="1">
        <v>29</v>
      </c>
    </row>
    <row r="39" spans="1:44" ht="14.25" thickBot="1">
      <c r="A39" s="20">
        <v>30</v>
      </c>
      <c r="B39" s="22"/>
      <c r="C39" s="22"/>
      <c r="D39" s="22"/>
      <c r="E39" s="23"/>
      <c r="F39" s="47"/>
      <c r="G39" s="22"/>
      <c r="H39" s="52"/>
      <c r="I39" s="65"/>
      <c r="J39" s="56"/>
      <c r="K39" s="56"/>
      <c r="L39" s="93"/>
      <c r="M39" s="47"/>
      <c r="N39" s="77"/>
      <c r="O39" s="77"/>
      <c r="P39" s="137" t="str">
        <f t="shared" si="11"/>
        <v/>
      </c>
      <c r="Q39" s="137" t="str">
        <f t="shared" si="1"/>
        <v/>
      </c>
      <c r="R39" s="138" t="str">
        <f t="shared" si="12"/>
        <v/>
      </c>
      <c r="S39" s="102"/>
      <c r="T39" s="102"/>
      <c r="U39" s="102"/>
      <c r="V39" s="102" t="str">
        <f t="shared" si="2"/>
        <v/>
      </c>
      <c r="W39" s="102" t="str">
        <f t="shared" si="13"/>
        <v/>
      </c>
      <c r="X39" s="102" t="str">
        <f t="shared" si="3"/>
        <v/>
      </c>
      <c r="Y39" s="102" t="str">
        <f t="shared" si="4"/>
        <v/>
      </c>
      <c r="Z39" s="102" t="str">
        <f t="shared" si="17"/>
        <v/>
      </c>
      <c r="AA39" s="102" t="str">
        <f t="shared" si="18"/>
        <v/>
      </c>
      <c r="AB39" s="102" t="str">
        <f t="shared" si="19"/>
        <v/>
      </c>
      <c r="AC39" s="83"/>
      <c r="AH39" s="46" t="str">
        <f t="shared" si="15"/>
        <v/>
      </c>
      <c r="AI39" s="46" t="str">
        <f t="shared" si="5"/>
        <v/>
      </c>
      <c r="AJ39" s="206" t="str">
        <f t="shared" si="6"/>
        <v/>
      </c>
      <c r="AK39" s="44" t="str">
        <f t="shared" si="16"/>
        <v/>
      </c>
      <c r="AL39" s="44" t="str">
        <f t="shared" si="7"/>
        <v/>
      </c>
      <c r="AM39" s="44" t="str">
        <f t="shared" si="8"/>
        <v/>
      </c>
      <c r="AN39" s="44" t="str">
        <f t="shared" si="9"/>
        <v/>
      </c>
      <c r="AO39" s="44" t="str">
        <f t="shared" si="10"/>
        <v/>
      </c>
      <c r="AR39" s="1">
        <v>30</v>
      </c>
    </row>
    <row r="40" spans="1:44" ht="14.25" thickBot="1">
      <c r="A40" s="20">
        <v>31</v>
      </c>
      <c r="B40" s="22"/>
      <c r="C40" s="22"/>
      <c r="D40" s="22"/>
      <c r="E40" s="23"/>
      <c r="F40" s="47"/>
      <c r="G40" s="22"/>
      <c r="H40" s="52"/>
      <c r="I40" s="65"/>
      <c r="J40" s="56"/>
      <c r="K40" s="56"/>
      <c r="L40" s="93"/>
      <c r="M40" s="47"/>
      <c r="N40" s="77"/>
      <c r="O40" s="77"/>
      <c r="P40" s="137" t="str">
        <f t="shared" si="11"/>
        <v/>
      </c>
      <c r="Q40" s="137" t="str">
        <f t="shared" si="1"/>
        <v/>
      </c>
      <c r="R40" s="138" t="str">
        <f t="shared" si="12"/>
        <v/>
      </c>
      <c r="S40" s="102"/>
      <c r="T40" s="102"/>
      <c r="U40" s="102"/>
      <c r="V40" s="102" t="str">
        <f t="shared" si="2"/>
        <v/>
      </c>
      <c r="W40" s="102" t="str">
        <f t="shared" si="13"/>
        <v/>
      </c>
      <c r="X40" s="102" t="str">
        <f t="shared" si="3"/>
        <v/>
      </c>
      <c r="Y40" s="102" t="str">
        <f t="shared" si="4"/>
        <v/>
      </c>
      <c r="Z40" s="102" t="str">
        <f t="shared" si="17"/>
        <v/>
      </c>
      <c r="AA40" s="102" t="str">
        <f t="shared" si="18"/>
        <v/>
      </c>
      <c r="AB40" s="102" t="str">
        <f t="shared" si="19"/>
        <v/>
      </c>
      <c r="AC40" s="83"/>
      <c r="AH40" s="46" t="str">
        <f t="shared" si="15"/>
        <v/>
      </c>
      <c r="AI40" s="46" t="str">
        <f t="shared" si="5"/>
        <v/>
      </c>
      <c r="AJ40" s="206" t="str">
        <f t="shared" si="6"/>
        <v/>
      </c>
      <c r="AK40" s="44" t="str">
        <f t="shared" si="16"/>
        <v/>
      </c>
      <c r="AL40" s="44" t="str">
        <f t="shared" si="7"/>
        <v/>
      </c>
      <c r="AM40" s="44" t="str">
        <f t="shared" si="8"/>
        <v/>
      </c>
      <c r="AN40" s="44" t="str">
        <f t="shared" si="9"/>
        <v/>
      </c>
      <c r="AO40" s="44" t="str">
        <f t="shared" si="10"/>
        <v/>
      </c>
      <c r="AR40" s="1">
        <v>31</v>
      </c>
    </row>
    <row r="41" spans="1:44" ht="14.25" thickBot="1">
      <c r="A41" s="20">
        <v>32</v>
      </c>
      <c r="B41" s="22"/>
      <c r="C41" s="22"/>
      <c r="D41" s="22"/>
      <c r="E41" s="23"/>
      <c r="F41" s="47"/>
      <c r="G41" s="22"/>
      <c r="H41" s="52"/>
      <c r="I41" s="65"/>
      <c r="J41" s="56"/>
      <c r="K41" s="56"/>
      <c r="L41" s="93"/>
      <c r="M41" s="47"/>
      <c r="N41" s="77"/>
      <c r="O41" s="77"/>
      <c r="P41" s="137" t="str">
        <f t="shared" si="11"/>
        <v/>
      </c>
      <c r="Q41" s="137" t="str">
        <f t="shared" si="1"/>
        <v/>
      </c>
      <c r="R41" s="138" t="str">
        <f t="shared" si="12"/>
        <v/>
      </c>
      <c r="S41" s="102"/>
      <c r="T41" s="102"/>
      <c r="U41" s="102"/>
      <c r="V41" s="102" t="str">
        <f t="shared" si="2"/>
        <v/>
      </c>
      <c r="W41" s="102" t="str">
        <f t="shared" si="13"/>
        <v/>
      </c>
      <c r="X41" s="102" t="str">
        <f t="shared" si="3"/>
        <v/>
      </c>
      <c r="Y41" s="102" t="str">
        <f t="shared" si="4"/>
        <v/>
      </c>
      <c r="Z41" s="102" t="str">
        <f t="shared" si="17"/>
        <v/>
      </c>
      <c r="AA41" s="102" t="str">
        <f t="shared" si="18"/>
        <v/>
      </c>
      <c r="AB41" s="102" t="str">
        <f t="shared" si="19"/>
        <v/>
      </c>
      <c r="AC41" s="83"/>
      <c r="AH41" s="46" t="str">
        <f t="shared" si="15"/>
        <v/>
      </c>
      <c r="AI41" s="46" t="str">
        <f t="shared" si="5"/>
        <v/>
      </c>
      <c r="AJ41" s="206" t="str">
        <f t="shared" si="6"/>
        <v/>
      </c>
      <c r="AK41" s="44" t="str">
        <f t="shared" si="16"/>
        <v/>
      </c>
      <c r="AL41" s="44" t="str">
        <f t="shared" si="7"/>
        <v/>
      </c>
      <c r="AM41" s="44" t="str">
        <f t="shared" si="8"/>
        <v/>
      </c>
      <c r="AN41" s="44" t="str">
        <f t="shared" si="9"/>
        <v/>
      </c>
      <c r="AO41" s="44" t="str">
        <f t="shared" si="10"/>
        <v/>
      </c>
    </row>
    <row r="42" spans="1:44" ht="14.25" thickBot="1">
      <c r="A42" s="20">
        <v>33</v>
      </c>
      <c r="B42" s="22"/>
      <c r="C42" s="22"/>
      <c r="D42" s="22"/>
      <c r="E42" s="23"/>
      <c r="F42" s="47"/>
      <c r="G42" s="22"/>
      <c r="H42" s="52"/>
      <c r="I42" s="65"/>
      <c r="J42" s="56"/>
      <c r="K42" s="56"/>
      <c r="L42" s="93"/>
      <c r="M42" s="47"/>
      <c r="N42" s="77"/>
      <c r="O42" s="77"/>
      <c r="P42" s="137" t="str">
        <f t="shared" si="11"/>
        <v/>
      </c>
      <c r="Q42" s="137" t="str">
        <f t="shared" si="1"/>
        <v/>
      </c>
      <c r="R42" s="138" t="str">
        <f t="shared" si="12"/>
        <v/>
      </c>
      <c r="S42" s="102"/>
      <c r="T42" s="102"/>
      <c r="U42" s="102"/>
      <c r="V42" s="102" t="str">
        <f t="shared" ref="V42:V73" si="20">IF(D42="男",1,IF(D42="女",2,""))</f>
        <v/>
      </c>
      <c r="W42" s="102" t="str">
        <f t="shared" ref="W42:W73" si="21">IF(M42="","",IF(M42="事前","11",IF(M42="当日",12,"")))</f>
        <v/>
      </c>
      <c r="X42" s="102" t="str">
        <f t="shared" ref="X42:X73" si="22">IF(N42="","",IF(N42="事前",22,IF(N42="当日",23,"")))</f>
        <v/>
      </c>
      <c r="Y42" s="102" t="str">
        <f t="shared" ref="Y42:Y73" si="23">IF(O42="","",IF(O42="事前",33,IF(O42="当日",34,"""")))</f>
        <v/>
      </c>
      <c r="Z42" s="102" t="str">
        <f t="shared" si="17"/>
        <v/>
      </c>
      <c r="AA42" s="102" t="str">
        <f t="shared" si="18"/>
        <v/>
      </c>
      <c r="AB42" s="102" t="str">
        <f t="shared" si="19"/>
        <v/>
      </c>
      <c r="AC42" s="83"/>
      <c r="AH42" s="46" t="str">
        <f t="shared" ref="AH42:AH73" si="24">IF(M42="事前",600,IF(M42="当日",700,""))</f>
        <v/>
      </c>
      <c r="AI42" s="46" t="str">
        <f t="shared" ref="AI42:AI73" si="25">IF(N42="事前",600,IF(N42="当日",700,""))</f>
        <v/>
      </c>
      <c r="AJ42" s="206" t="str">
        <f t="shared" ref="AJ42:AJ73" si="26">IF(O42="事前",600,IF(O42="当日",700,""))</f>
        <v/>
      </c>
      <c r="AK42" s="44" t="str">
        <f t="shared" si="16"/>
        <v/>
      </c>
      <c r="AL42" s="44" t="str">
        <f t="shared" ref="AL42:AL73" si="27">IF(J42="","",2000)</f>
        <v/>
      </c>
      <c r="AM42" s="44" t="str">
        <f t="shared" ref="AM42:AM73" si="28">IF(J42="","",AH42)</f>
        <v/>
      </c>
      <c r="AN42" s="44" t="str">
        <f t="shared" ref="AN42:AN73" si="29">IF(L42="",AI42,0)</f>
        <v/>
      </c>
      <c r="AO42" s="44" t="str">
        <f t="shared" ref="AO42:AO73" si="30">IF(L42="",AJ42,0)</f>
        <v/>
      </c>
    </row>
    <row r="43" spans="1:44" ht="14.25" thickBot="1">
      <c r="A43" s="20">
        <v>34</v>
      </c>
      <c r="B43" s="22"/>
      <c r="C43" s="22"/>
      <c r="D43" s="22"/>
      <c r="E43" s="23"/>
      <c r="F43" s="47"/>
      <c r="G43" s="22"/>
      <c r="H43" s="52"/>
      <c r="I43" s="65"/>
      <c r="J43" s="56"/>
      <c r="K43" s="56"/>
      <c r="L43" s="93"/>
      <c r="M43" s="47"/>
      <c r="N43" s="77"/>
      <c r="O43" s="77"/>
      <c r="P43" s="137" t="str">
        <f t="shared" si="11"/>
        <v/>
      </c>
      <c r="Q43" s="137" t="str">
        <f t="shared" si="1"/>
        <v/>
      </c>
      <c r="R43" s="138" t="str">
        <f t="shared" si="12"/>
        <v/>
      </c>
      <c r="S43" s="102"/>
      <c r="T43" s="102"/>
      <c r="U43" s="102"/>
      <c r="V43" s="102" t="str">
        <f t="shared" si="20"/>
        <v/>
      </c>
      <c r="W43" s="102" t="str">
        <f t="shared" si="21"/>
        <v/>
      </c>
      <c r="X43" s="102" t="str">
        <f t="shared" si="22"/>
        <v/>
      </c>
      <c r="Y43" s="102" t="str">
        <f t="shared" si="23"/>
        <v/>
      </c>
      <c r="Z43" s="102" t="str">
        <f t="shared" si="17"/>
        <v/>
      </c>
      <c r="AA43" s="102" t="str">
        <f t="shared" si="18"/>
        <v/>
      </c>
      <c r="AB43" s="102" t="str">
        <f t="shared" si="19"/>
        <v/>
      </c>
      <c r="AC43" s="83"/>
      <c r="AH43" s="46" t="str">
        <f t="shared" si="24"/>
        <v/>
      </c>
      <c r="AI43" s="46" t="str">
        <f t="shared" si="25"/>
        <v/>
      </c>
      <c r="AJ43" s="206" t="str">
        <f t="shared" si="26"/>
        <v/>
      </c>
      <c r="AK43" s="44" t="str">
        <f t="shared" ref="AK43:AK74" si="31">IF(L43="",AH43,"無料")</f>
        <v/>
      </c>
      <c r="AL43" s="44" t="str">
        <f t="shared" si="27"/>
        <v/>
      </c>
      <c r="AM43" s="44" t="str">
        <f t="shared" si="28"/>
        <v/>
      </c>
      <c r="AN43" s="44" t="str">
        <f t="shared" si="29"/>
        <v/>
      </c>
      <c r="AO43" s="44" t="str">
        <f t="shared" si="30"/>
        <v/>
      </c>
    </row>
    <row r="44" spans="1:44" ht="14.25" thickBot="1">
      <c r="A44" s="20">
        <v>35</v>
      </c>
      <c r="B44" s="22"/>
      <c r="C44" s="22"/>
      <c r="D44" s="22"/>
      <c r="E44" s="23"/>
      <c r="F44" s="47"/>
      <c r="G44" s="22"/>
      <c r="H44" s="52"/>
      <c r="I44" s="65"/>
      <c r="J44" s="56"/>
      <c r="K44" s="56"/>
      <c r="L44" s="93"/>
      <c r="M44" s="47"/>
      <c r="N44" s="77"/>
      <c r="O44" s="77"/>
      <c r="P44" s="137" t="str">
        <f t="shared" si="11"/>
        <v/>
      </c>
      <c r="Q44" s="137" t="str">
        <f t="shared" si="1"/>
        <v/>
      </c>
      <c r="R44" s="138" t="str">
        <f t="shared" si="12"/>
        <v/>
      </c>
      <c r="S44" s="102"/>
      <c r="T44" s="102"/>
      <c r="U44" s="102"/>
      <c r="V44" s="102" t="str">
        <f t="shared" si="20"/>
        <v/>
      </c>
      <c r="W44" s="102" t="str">
        <f t="shared" si="21"/>
        <v/>
      </c>
      <c r="X44" s="102" t="str">
        <f t="shared" si="22"/>
        <v/>
      </c>
      <c r="Y44" s="102" t="str">
        <f t="shared" si="23"/>
        <v/>
      </c>
      <c r="Z44" s="102" t="str">
        <f t="shared" si="17"/>
        <v/>
      </c>
      <c r="AA44" s="102" t="str">
        <f t="shared" si="18"/>
        <v/>
      </c>
      <c r="AB44" s="102" t="str">
        <f t="shared" si="19"/>
        <v/>
      </c>
      <c r="AC44" s="83"/>
      <c r="AH44" s="46" t="str">
        <f t="shared" si="24"/>
        <v/>
      </c>
      <c r="AI44" s="46" t="str">
        <f t="shared" si="25"/>
        <v/>
      </c>
      <c r="AJ44" s="206" t="str">
        <f t="shared" si="26"/>
        <v/>
      </c>
      <c r="AK44" s="44" t="str">
        <f t="shared" si="31"/>
        <v/>
      </c>
      <c r="AL44" s="44" t="str">
        <f t="shared" si="27"/>
        <v/>
      </c>
      <c r="AM44" s="44" t="str">
        <f t="shared" si="28"/>
        <v/>
      </c>
      <c r="AN44" s="44" t="str">
        <f t="shared" si="29"/>
        <v/>
      </c>
      <c r="AO44" s="44" t="str">
        <f t="shared" si="30"/>
        <v/>
      </c>
    </row>
    <row r="45" spans="1:44" ht="14.25" thickBot="1">
      <c r="A45" s="20">
        <v>36</v>
      </c>
      <c r="B45" s="22"/>
      <c r="C45" s="22"/>
      <c r="D45" s="22"/>
      <c r="E45" s="23"/>
      <c r="F45" s="47"/>
      <c r="G45" s="22"/>
      <c r="H45" s="52"/>
      <c r="I45" s="65"/>
      <c r="J45" s="56"/>
      <c r="K45" s="56"/>
      <c r="L45" s="93"/>
      <c r="M45" s="47"/>
      <c r="N45" s="77"/>
      <c r="O45" s="77"/>
      <c r="P45" s="137" t="str">
        <f t="shared" si="11"/>
        <v/>
      </c>
      <c r="Q45" s="137" t="str">
        <f t="shared" si="1"/>
        <v/>
      </c>
      <c r="R45" s="138" t="str">
        <f t="shared" si="12"/>
        <v/>
      </c>
      <c r="S45" s="102"/>
      <c r="T45" s="102"/>
      <c r="U45" s="102"/>
      <c r="V45" s="102" t="str">
        <f t="shared" si="20"/>
        <v/>
      </c>
      <c r="W45" s="102" t="str">
        <f t="shared" si="21"/>
        <v/>
      </c>
      <c r="X45" s="102" t="str">
        <f t="shared" si="22"/>
        <v/>
      </c>
      <c r="Y45" s="102" t="str">
        <f t="shared" si="23"/>
        <v/>
      </c>
      <c r="Z45" s="102" t="str">
        <f t="shared" si="17"/>
        <v/>
      </c>
      <c r="AA45" s="102" t="str">
        <f t="shared" si="18"/>
        <v/>
      </c>
      <c r="AB45" s="102" t="str">
        <f t="shared" si="19"/>
        <v/>
      </c>
      <c r="AC45" s="83"/>
      <c r="AH45" s="46" t="str">
        <f t="shared" si="24"/>
        <v/>
      </c>
      <c r="AI45" s="46" t="str">
        <f t="shared" si="25"/>
        <v/>
      </c>
      <c r="AJ45" s="206" t="str">
        <f t="shared" si="26"/>
        <v/>
      </c>
      <c r="AK45" s="44" t="str">
        <f t="shared" si="31"/>
        <v/>
      </c>
      <c r="AL45" s="44" t="str">
        <f t="shared" si="27"/>
        <v/>
      </c>
      <c r="AM45" s="44" t="str">
        <f t="shared" si="28"/>
        <v/>
      </c>
      <c r="AN45" s="44" t="str">
        <f t="shared" si="29"/>
        <v/>
      </c>
      <c r="AO45" s="44" t="str">
        <f t="shared" si="30"/>
        <v/>
      </c>
    </row>
    <row r="46" spans="1:44" ht="14.25" thickBot="1">
      <c r="A46" s="20">
        <v>37</v>
      </c>
      <c r="B46" s="22"/>
      <c r="C46" s="22"/>
      <c r="D46" s="22"/>
      <c r="E46" s="23"/>
      <c r="F46" s="47"/>
      <c r="G46" s="22"/>
      <c r="H46" s="52"/>
      <c r="I46" s="65"/>
      <c r="J46" s="56"/>
      <c r="K46" s="56"/>
      <c r="L46" s="93"/>
      <c r="M46" s="47"/>
      <c r="N46" s="77"/>
      <c r="O46" s="77"/>
      <c r="P46" s="137" t="str">
        <f t="shared" si="11"/>
        <v/>
      </c>
      <c r="Q46" s="137" t="str">
        <f t="shared" si="1"/>
        <v/>
      </c>
      <c r="R46" s="138" t="str">
        <f t="shared" si="12"/>
        <v/>
      </c>
      <c r="S46" s="102"/>
      <c r="T46" s="102"/>
      <c r="U46" s="102"/>
      <c r="V46" s="102" t="str">
        <f t="shared" si="20"/>
        <v/>
      </c>
      <c r="W46" s="102" t="str">
        <f t="shared" si="21"/>
        <v/>
      </c>
      <c r="X46" s="102" t="str">
        <f t="shared" si="22"/>
        <v/>
      </c>
      <c r="Y46" s="102" t="str">
        <f t="shared" si="23"/>
        <v/>
      </c>
      <c r="Z46" s="102" t="str">
        <f t="shared" si="17"/>
        <v/>
      </c>
      <c r="AA46" s="102" t="str">
        <f t="shared" si="18"/>
        <v/>
      </c>
      <c r="AB46" s="102" t="str">
        <f t="shared" si="19"/>
        <v/>
      </c>
      <c r="AC46" s="83"/>
      <c r="AH46" s="46" t="str">
        <f t="shared" si="24"/>
        <v/>
      </c>
      <c r="AI46" s="46" t="str">
        <f t="shared" si="25"/>
        <v/>
      </c>
      <c r="AJ46" s="206" t="str">
        <f t="shared" si="26"/>
        <v/>
      </c>
      <c r="AK46" s="44" t="str">
        <f t="shared" si="31"/>
        <v/>
      </c>
      <c r="AL46" s="44" t="str">
        <f t="shared" si="27"/>
        <v/>
      </c>
      <c r="AM46" s="44" t="str">
        <f t="shared" si="28"/>
        <v/>
      </c>
      <c r="AN46" s="44" t="str">
        <f t="shared" si="29"/>
        <v/>
      </c>
      <c r="AO46" s="44" t="str">
        <f t="shared" si="30"/>
        <v/>
      </c>
    </row>
    <row r="47" spans="1:44" ht="14.25" thickBot="1">
      <c r="A47" s="20">
        <v>38</v>
      </c>
      <c r="B47" s="22"/>
      <c r="C47" s="22"/>
      <c r="D47" s="22"/>
      <c r="E47" s="23"/>
      <c r="F47" s="47"/>
      <c r="G47" s="22"/>
      <c r="H47" s="52"/>
      <c r="I47" s="65"/>
      <c r="J47" s="56"/>
      <c r="K47" s="56"/>
      <c r="L47" s="93"/>
      <c r="M47" s="47"/>
      <c r="N47" s="77"/>
      <c r="O47" s="77"/>
      <c r="P47" s="137" t="str">
        <f t="shared" si="11"/>
        <v/>
      </c>
      <c r="Q47" s="137" t="str">
        <f t="shared" si="1"/>
        <v/>
      </c>
      <c r="R47" s="138" t="str">
        <f t="shared" si="12"/>
        <v/>
      </c>
      <c r="S47" s="102"/>
      <c r="T47" s="102"/>
      <c r="U47" s="102"/>
      <c r="V47" s="102" t="str">
        <f t="shared" si="20"/>
        <v/>
      </c>
      <c r="W47" s="102" t="str">
        <f t="shared" si="21"/>
        <v/>
      </c>
      <c r="X47" s="102" t="str">
        <f t="shared" si="22"/>
        <v/>
      </c>
      <c r="Y47" s="102" t="str">
        <f t="shared" si="23"/>
        <v/>
      </c>
      <c r="Z47" s="102" t="str">
        <f t="shared" si="17"/>
        <v/>
      </c>
      <c r="AA47" s="102" t="str">
        <f t="shared" si="18"/>
        <v/>
      </c>
      <c r="AB47" s="102" t="str">
        <f t="shared" si="19"/>
        <v/>
      </c>
      <c r="AC47" s="83"/>
      <c r="AH47" s="46" t="str">
        <f t="shared" si="24"/>
        <v/>
      </c>
      <c r="AI47" s="46" t="str">
        <f t="shared" si="25"/>
        <v/>
      </c>
      <c r="AJ47" s="206" t="str">
        <f t="shared" si="26"/>
        <v/>
      </c>
      <c r="AK47" s="44" t="str">
        <f t="shared" si="31"/>
        <v/>
      </c>
      <c r="AL47" s="44" t="str">
        <f t="shared" si="27"/>
        <v/>
      </c>
      <c r="AM47" s="44" t="str">
        <f t="shared" si="28"/>
        <v/>
      </c>
      <c r="AN47" s="44" t="str">
        <f t="shared" si="29"/>
        <v/>
      </c>
      <c r="AO47" s="44" t="str">
        <f t="shared" si="30"/>
        <v/>
      </c>
    </row>
    <row r="48" spans="1:44" ht="14.25" thickBot="1">
      <c r="A48" s="20">
        <v>39</v>
      </c>
      <c r="B48" s="22"/>
      <c r="C48" s="22"/>
      <c r="D48" s="22"/>
      <c r="E48" s="23"/>
      <c r="F48" s="47"/>
      <c r="G48" s="22"/>
      <c r="H48" s="52"/>
      <c r="I48" s="65"/>
      <c r="J48" s="56"/>
      <c r="K48" s="56"/>
      <c r="L48" s="93"/>
      <c r="M48" s="47"/>
      <c r="N48" s="77"/>
      <c r="O48" s="77"/>
      <c r="P48" s="137" t="str">
        <f t="shared" si="11"/>
        <v/>
      </c>
      <c r="Q48" s="137" t="str">
        <f t="shared" si="1"/>
        <v/>
      </c>
      <c r="R48" s="138" t="str">
        <f t="shared" si="12"/>
        <v/>
      </c>
      <c r="S48" s="102"/>
      <c r="T48" s="102"/>
      <c r="U48" s="102"/>
      <c r="V48" s="102" t="str">
        <f t="shared" si="20"/>
        <v/>
      </c>
      <c r="W48" s="102" t="str">
        <f t="shared" si="21"/>
        <v/>
      </c>
      <c r="X48" s="102" t="str">
        <f t="shared" si="22"/>
        <v/>
      </c>
      <c r="Y48" s="102" t="str">
        <f t="shared" si="23"/>
        <v/>
      </c>
      <c r="Z48" s="102" t="str">
        <f t="shared" si="17"/>
        <v/>
      </c>
      <c r="AA48" s="102" t="str">
        <f t="shared" si="18"/>
        <v/>
      </c>
      <c r="AB48" s="102" t="str">
        <f t="shared" si="19"/>
        <v/>
      </c>
      <c r="AC48" s="83"/>
      <c r="AH48" s="46" t="str">
        <f t="shared" si="24"/>
        <v/>
      </c>
      <c r="AI48" s="46" t="str">
        <f t="shared" si="25"/>
        <v/>
      </c>
      <c r="AJ48" s="206" t="str">
        <f t="shared" si="26"/>
        <v/>
      </c>
      <c r="AK48" s="44" t="str">
        <f t="shared" si="31"/>
        <v/>
      </c>
      <c r="AL48" s="44" t="str">
        <f t="shared" si="27"/>
        <v/>
      </c>
      <c r="AM48" s="44" t="str">
        <f t="shared" si="28"/>
        <v/>
      </c>
      <c r="AN48" s="44" t="str">
        <f t="shared" si="29"/>
        <v/>
      </c>
      <c r="AO48" s="44" t="str">
        <f t="shared" si="30"/>
        <v/>
      </c>
    </row>
    <row r="49" spans="1:41" ht="14.25" thickBot="1">
      <c r="A49" s="20">
        <v>40</v>
      </c>
      <c r="B49" s="22"/>
      <c r="C49" s="22"/>
      <c r="D49" s="22"/>
      <c r="E49" s="23"/>
      <c r="F49" s="47"/>
      <c r="G49" s="22"/>
      <c r="H49" s="52"/>
      <c r="I49" s="65"/>
      <c r="J49" s="56"/>
      <c r="K49" s="56"/>
      <c r="L49" s="93"/>
      <c r="M49" s="47"/>
      <c r="N49" s="77"/>
      <c r="O49" s="77"/>
      <c r="P49" s="137" t="str">
        <f t="shared" si="11"/>
        <v/>
      </c>
      <c r="Q49" s="137" t="str">
        <f t="shared" si="1"/>
        <v/>
      </c>
      <c r="R49" s="138" t="str">
        <f t="shared" si="12"/>
        <v/>
      </c>
      <c r="S49" s="102"/>
      <c r="T49" s="102"/>
      <c r="U49" s="102"/>
      <c r="V49" s="102" t="str">
        <f t="shared" si="20"/>
        <v/>
      </c>
      <c r="W49" s="102" t="str">
        <f t="shared" si="21"/>
        <v/>
      </c>
      <c r="X49" s="102" t="str">
        <f t="shared" si="22"/>
        <v/>
      </c>
      <c r="Y49" s="102" t="str">
        <f t="shared" si="23"/>
        <v/>
      </c>
      <c r="Z49" s="102" t="str">
        <f t="shared" si="17"/>
        <v/>
      </c>
      <c r="AA49" s="102" t="str">
        <f t="shared" si="18"/>
        <v/>
      </c>
      <c r="AB49" s="102" t="str">
        <f t="shared" si="19"/>
        <v/>
      </c>
      <c r="AC49" s="83"/>
      <c r="AH49" s="46" t="str">
        <f t="shared" si="24"/>
        <v/>
      </c>
      <c r="AI49" s="46" t="str">
        <f t="shared" si="25"/>
        <v/>
      </c>
      <c r="AJ49" s="206" t="str">
        <f t="shared" si="26"/>
        <v/>
      </c>
      <c r="AK49" s="44" t="str">
        <f t="shared" si="31"/>
        <v/>
      </c>
      <c r="AL49" s="44" t="str">
        <f t="shared" si="27"/>
        <v/>
      </c>
      <c r="AM49" s="44" t="str">
        <f t="shared" si="28"/>
        <v/>
      </c>
      <c r="AN49" s="44" t="str">
        <f t="shared" si="29"/>
        <v/>
      </c>
      <c r="AO49" s="44" t="str">
        <f t="shared" si="30"/>
        <v/>
      </c>
    </row>
    <row r="50" spans="1:41" ht="14.25" thickBot="1">
      <c r="A50" s="20">
        <v>41</v>
      </c>
      <c r="B50" s="22"/>
      <c r="C50" s="22"/>
      <c r="D50" s="22"/>
      <c r="E50" s="23"/>
      <c r="F50" s="47"/>
      <c r="G50" s="22"/>
      <c r="H50" s="52"/>
      <c r="I50" s="65"/>
      <c r="J50" s="56"/>
      <c r="K50" s="56"/>
      <c r="L50" s="93"/>
      <c r="M50" s="47"/>
      <c r="N50" s="77"/>
      <c r="O50" s="77"/>
      <c r="P50" s="137" t="str">
        <f t="shared" si="11"/>
        <v/>
      </c>
      <c r="Q50" s="137" t="str">
        <f t="shared" si="1"/>
        <v/>
      </c>
      <c r="R50" s="138" t="str">
        <f t="shared" si="12"/>
        <v/>
      </c>
      <c r="S50" s="102"/>
      <c r="T50" s="102"/>
      <c r="U50" s="102"/>
      <c r="V50" s="102" t="str">
        <f t="shared" si="20"/>
        <v/>
      </c>
      <c r="W50" s="102" t="str">
        <f t="shared" si="21"/>
        <v/>
      </c>
      <c r="X50" s="102" t="str">
        <f t="shared" si="22"/>
        <v/>
      </c>
      <c r="Y50" s="102" t="str">
        <f t="shared" si="23"/>
        <v/>
      </c>
      <c r="Z50" s="102" t="str">
        <f t="shared" si="17"/>
        <v/>
      </c>
      <c r="AA50" s="102" t="str">
        <f t="shared" si="18"/>
        <v/>
      </c>
      <c r="AB50" s="102" t="str">
        <f t="shared" si="19"/>
        <v/>
      </c>
      <c r="AC50" s="83"/>
      <c r="AH50" s="46" t="str">
        <f t="shared" si="24"/>
        <v/>
      </c>
      <c r="AI50" s="46" t="str">
        <f t="shared" si="25"/>
        <v/>
      </c>
      <c r="AJ50" s="206" t="str">
        <f t="shared" si="26"/>
        <v/>
      </c>
      <c r="AK50" s="44" t="str">
        <f t="shared" si="31"/>
        <v/>
      </c>
      <c r="AL50" s="44" t="str">
        <f t="shared" si="27"/>
        <v/>
      </c>
      <c r="AM50" s="44" t="str">
        <f t="shared" si="28"/>
        <v/>
      </c>
      <c r="AN50" s="44" t="str">
        <f t="shared" si="29"/>
        <v/>
      </c>
      <c r="AO50" s="44" t="str">
        <f t="shared" si="30"/>
        <v/>
      </c>
    </row>
    <row r="51" spans="1:41" ht="14.25" thickBot="1">
      <c r="A51" s="20">
        <v>42</v>
      </c>
      <c r="B51" s="22"/>
      <c r="C51" s="22"/>
      <c r="D51" s="22"/>
      <c r="E51" s="23"/>
      <c r="F51" s="47"/>
      <c r="G51" s="22"/>
      <c r="H51" s="52"/>
      <c r="I51" s="65"/>
      <c r="J51" s="56"/>
      <c r="K51" s="56"/>
      <c r="L51" s="93"/>
      <c r="M51" s="47"/>
      <c r="N51" s="77"/>
      <c r="O51" s="77"/>
      <c r="P51" s="137" t="str">
        <f t="shared" si="11"/>
        <v/>
      </c>
      <c r="Q51" s="137" t="str">
        <f t="shared" si="1"/>
        <v/>
      </c>
      <c r="R51" s="138" t="str">
        <f t="shared" si="12"/>
        <v/>
      </c>
      <c r="S51" s="102"/>
      <c r="T51" s="102"/>
      <c r="U51" s="102"/>
      <c r="V51" s="102" t="str">
        <f t="shared" si="20"/>
        <v/>
      </c>
      <c r="W51" s="102" t="str">
        <f t="shared" si="21"/>
        <v/>
      </c>
      <c r="X51" s="102" t="str">
        <f t="shared" si="22"/>
        <v/>
      </c>
      <c r="Y51" s="102" t="str">
        <f t="shared" si="23"/>
        <v/>
      </c>
      <c r="Z51" s="102" t="str">
        <f t="shared" si="17"/>
        <v/>
      </c>
      <c r="AA51" s="102" t="str">
        <f t="shared" si="18"/>
        <v/>
      </c>
      <c r="AB51" s="102" t="str">
        <f t="shared" si="19"/>
        <v/>
      </c>
      <c r="AC51" s="83"/>
      <c r="AH51" s="46" t="str">
        <f t="shared" si="24"/>
        <v/>
      </c>
      <c r="AI51" s="46" t="str">
        <f t="shared" si="25"/>
        <v/>
      </c>
      <c r="AJ51" s="206" t="str">
        <f t="shared" si="26"/>
        <v/>
      </c>
      <c r="AK51" s="44" t="str">
        <f t="shared" si="31"/>
        <v/>
      </c>
      <c r="AL51" s="44" t="str">
        <f t="shared" si="27"/>
        <v/>
      </c>
      <c r="AM51" s="44" t="str">
        <f t="shared" si="28"/>
        <v/>
      </c>
      <c r="AN51" s="44" t="str">
        <f t="shared" si="29"/>
        <v/>
      </c>
      <c r="AO51" s="44" t="str">
        <f t="shared" si="30"/>
        <v/>
      </c>
    </row>
    <row r="52" spans="1:41" ht="14.25" thickBot="1">
      <c r="A52" s="20">
        <v>43</v>
      </c>
      <c r="B52" s="22"/>
      <c r="C52" s="22"/>
      <c r="D52" s="22"/>
      <c r="E52" s="23"/>
      <c r="F52" s="47"/>
      <c r="G52" s="22"/>
      <c r="H52" s="52"/>
      <c r="I52" s="65"/>
      <c r="J52" s="56"/>
      <c r="K52" s="56"/>
      <c r="L52" s="93"/>
      <c r="M52" s="47"/>
      <c r="N52" s="77"/>
      <c r="O52" s="77"/>
      <c r="P52" s="137" t="str">
        <f t="shared" si="11"/>
        <v/>
      </c>
      <c r="Q52" s="137" t="str">
        <f t="shared" si="1"/>
        <v/>
      </c>
      <c r="R52" s="138" t="str">
        <f t="shared" si="12"/>
        <v/>
      </c>
      <c r="S52" s="102"/>
      <c r="T52" s="102"/>
      <c r="U52" s="102"/>
      <c r="V52" s="102" t="str">
        <f t="shared" si="20"/>
        <v/>
      </c>
      <c r="W52" s="102" t="str">
        <f t="shared" si="21"/>
        <v/>
      </c>
      <c r="X52" s="102" t="str">
        <f t="shared" si="22"/>
        <v/>
      </c>
      <c r="Y52" s="102" t="str">
        <f t="shared" si="23"/>
        <v/>
      </c>
      <c r="Z52" s="102" t="str">
        <f t="shared" si="17"/>
        <v/>
      </c>
      <c r="AA52" s="102" t="str">
        <f t="shared" si="18"/>
        <v/>
      </c>
      <c r="AB52" s="102" t="str">
        <f t="shared" si="19"/>
        <v/>
      </c>
      <c r="AC52" s="83"/>
      <c r="AH52" s="46" t="str">
        <f t="shared" si="24"/>
        <v/>
      </c>
      <c r="AI52" s="46" t="str">
        <f t="shared" si="25"/>
        <v/>
      </c>
      <c r="AJ52" s="206" t="str">
        <f t="shared" si="26"/>
        <v/>
      </c>
      <c r="AK52" s="44" t="str">
        <f t="shared" si="31"/>
        <v/>
      </c>
      <c r="AL52" s="44" t="str">
        <f t="shared" si="27"/>
        <v/>
      </c>
      <c r="AM52" s="44" t="str">
        <f t="shared" si="28"/>
        <v/>
      </c>
      <c r="AN52" s="44" t="str">
        <f t="shared" si="29"/>
        <v/>
      </c>
      <c r="AO52" s="44" t="str">
        <f t="shared" si="30"/>
        <v/>
      </c>
    </row>
    <row r="53" spans="1:41" ht="14.25" thickBot="1">
      <c r="A53" s="20">
        <v>44</v>
      </c>
      <c r="B53" s="22"/>
      <c r="C53" s="22"/>
      <c r="D53" s="22"/>
      <c r="E53" s="23"/>
      <c r="F53" s="47"/>
      <c r="G53" s="22"/>
      <c r="H53" s="52"/>
      <c r="I53" s="65"/>
      <c r="J53" s="56"/>
      <c r="K53" s="56"/>
      <c r="L53" s="93"/>
      <c r="M53" s="47"/>
      <c r="N53" s="77"/>
      <c r="O53" s="77"/>
      <c r="P53" s="137" t="str">
        <f t="shared" si="11"/>
        <v/>
      </c>
      <c r="Q53" s="137" t="str">
        <f t="shared" si="1"/>
        <v/>
      </c>
      <c r="R53" s="138" t="str">
        <f t="shared" si="12"/>
        <v/>
      </c>
      <c r="S53" s="102"/>
      <c r="T53" s="102"/>
      <c r="U53" s="102"/>
      <c r="V53" s="102" t="str">
        <f t="shared" si="20"/>
        <v/>
      </c>
      <c r="W53" s="102" t="str">
        <f t="shared" si="21"/>
        <v/>
      </c>
      <c r="X53" s="102" t="str">
        <f t="shared" si="22"/>
        <v/>
      </c>
      <c r="Y53" s="102" t="str">
        <f t="shared" si="23"/>
        <v/>
      </c>
      <c r="Z53" s="102" t="str">
        <f t="shared" si="17"/>
        <v/>
      </c>
      <c r="AA53" s="102" t="str">
        <f t="shared" si="18"/>
        <v/>
      </c>
      <c r="AB53" s="102" t="str">
        <f t="shared" si="19"/>
        <v/>
      </c>
      <c r="AC53" s="83"/>
      <c r="AH53" s="46" t="str">
        <f t="shared" si="24"/>
        <v/>
      </c>
      <c r="AI53" s="46" t="str">
        <f t="shared" si="25"/>
        <v/>
      </c>
      <c r="AJ53" s="206" t="str">
        <f t="shared" si="26"/>
        <v/>
      </c>
      <c r="AK53" s="44" t="str">
        <f t="shared" si="31"/>
        <v/>
      </c>
      <c r="AL53" s="44" t="str">
        <f t="shared" si="27"/>
        <v/>
      </c>
      <c r="AM53" s="44" t="str">
        <f t="shared" si="28"/>
        <v/>
      </c>
      <c r="AN53" s="44" t="str">
        <f t="shared" si="29"/>
        <v/>
      </c>
      <c r="AO53" s="44" t="str">
        <f t="shared" si="30"/>
        <v/>
      </c>
    </row>
    <row r="54" spans="1:41" ht="14.25" thickBot="1">
      <c r="A54" s="20">
        <v>45</v>
      </c>
      <c r="B54" s="22"/>
      <c r="C54" s="22"/>
      <c r="D54" s="22"/>
      <c r="E54" s="23"/>
      <c r="F54" s="47"/>
      <c r="G54" s="22"/>
      <c r="H54" s="52"/>
      <c r="I54" s="65"/>
      <c r="J54" s="56"/>
      <c r="K54" s="56"/>
      <c r="L54" s="93"/>
      <c r="M54" s="47"/>
      <c r="N54" s="77"/>
      <c r="O54" s="77"/>
      <c r="P54" s="137" t="str">
        <f t="shared" si="11"/>
        <v/>
      </c>
      <c r="Q54" s="137" t="str">
        <f t="shared" si="1"/>
        <v/>
      </c>
      <c r="R54" s="138" t="str">
        <f t="shared" si="12"/>
        <v/>
      </c>
      <c r="S54" s="102"/>
      <c r="T54" s="102"/>
      <c r="U54" s="102"/>
      <c r="V54" s="102" t="str">
        <f t="shared" si="20"/>
        <v/>
      </c>
      <c r="W54" s="102" t="str">
        <f t="shared" si="21"/>
        <v/>
      </c>
      <c r="X54" s="102" t="str">
        <f t="shared" si="22"/>
        <v/>
      </c>
      <c r="Y54" s="102" t="str">
        <f t="shared" si="23"/>
        <v/>
      </c>
      <c r="Z54" s="102" t="str">
        <f t="shared" si="17"/>
        <v/>
      </c>
      <c r="AA54" s="102" t="str">
        <f t="shared" si="18"/>
        <v/>
      </c>
      <c r="AB54" s="102" t="str">
        <f t="shared" si="19"/>
        <v/>
      </c>
      <c r="AC54" s="83"/>
      <c r="AH54" s="46" t="str">
        <f t="shared" si="24"/>
        <v/>
      </c>
      <c r="AI54" s="46" t="str">
        <f t="shared" si="25"/>
        <v/>
      </c>
      <c r="AJ54" s="206" t="str">
        <f t="shared" si="26"/>
        <v/>
      </c>
      <c r="AK54" s="44" t="str">
        <f t="shared" si="31"/>
        <v/>
      </c>
      <c r="AL54" s="44" t="str">
        <f t="shared" si="27"/>
        <v/>
      </c>
      <c r="AM54" s="44" t="str">
        <f t="shared" si="28"/>
        <v/>
      </c>
      <c r="AN54" s="44" t="str">
        <f t="shared" si="29"/>
        <v/>
      </c>
      <c r="AO54" s="44" t="str">
        <f t="shared" si="30"/>
        <v/>
      </c>
    </row>
    <row r="55" spans="1:41" ht="14.25" thickBot="1">
      <c r="A55" s="20">
        <v>46</v>
      </c>
      <c r="B55" s="22"/>
      <c r="C55" s="22"/>
      <c r="D55" s="22"/>
      <c r="E55" s="23"/>
      <c r="F55" s="47"/>
      <c r="G55" s="22"/>
      <c r="H55" s="52"/>
      <c r="I55" s="65"/>
      <c r="J55" s="56"/>
      <c r="K55" s="56"/>
      <c r="L55" s="93"/>
      <c r="M55" s="47"/>
      <c r="N55" s="77"/>
      <c r="O55" s="77"/>
      <c r="P55" s="137" t="str">
        <f t="shared" si="11"/>
        <v/>
      </c>
      <c r="Q55" s="137" t="str">
        <f t="shared" si="1"/>
        <v/>
      </c>
      <c r="R55" s="138" t="str">
        <f t="shared" si="12"/>
        <v/>
      </c>
      <c r="S55" s="102"/>
      <c r="T55" s="102"/>
      <c r="U55" s="102"/>
      <c r="V55" s="102" t="str">
        <f t="shared" si="20"/>
        <v/>
      </c>
      <c r="W55" s="102" t="str">
        <f t="shared" si="21"/>
        <v/>
      </c>
      <c r="X55" s="102" t="str">
        <f t="shared" si="22"/>
        <v/>
      </c>
      <c r="Y55" s="102" t="str">
        <f t="shared" si="23"/>
        <v/>
      </c>
      <c r="Z55" s="102" t="str">
        <f t="shared" si="17"/>
        <v/>
      </c>
      <c r="AA55" s="102" t="str">
        <f t="shared" si="18"/>
        <v/>
      </c>
      <c r="AB55" s="102" t="str">
        <f t="shared" si="19"/>
        <v/>
      </c>
      <c r="AC55" s="83"/>
      <c r="AH55" s="46" t="str">
        <f t="shared" si="24"/>
        <v/>
      </c>
      <c r="AI55" s="46" t="str">
        <f t="shared" si="25"/>
        <v/>
      </c>
      <c r="AJ55" s="206" t="str">
        <f t="shared" si="26"/>
        <v/>
      </c>
      <c r="AK55" s="44" t="str">
        <f t="shared" si="31"/>
        <v/>
      </c>
      <c r="AL55" s="44" t="str">
        <f t="shared" si="27"/>
        <v/>
      </c>
      <c r="AM55" s="44" t="str">
        <f t="shared" si="28"/>
        <v/>
      </c>
      <c r="AN55" s="44" t="str">
        <f t="shared" si="29"/>
        <v/>
      </c>
      <c r="AO55" s="44" t="str">
        <f t="shared" si="30"/>
        <v/>
      </c>
    </row>
    <row r="56" spans="1:41" ht="14.25" thickBot="1">
      <c r="A56" s="20">
        <v>47</v>
      </c>
      <c r="B56" s="22"/>
      <c r="C56" s="22"/>
      <c r="D56" s="22"/>
      <c r="E56" s="23"/>
      <c r="F56" s="47"/>
      <c r="G56" s="22"/>
      <c r="H56" s="52"/>
      <c r="I56" s="65"/>
      <c r="J56" s="56"/>
      <c r="K56" s="56"/>
      <c r="L56" s="93"/>
      <c r="M56" s="47"/>
      <c r="N56" s="77"/>
      <c r="O56" s="77"/>
      <c r="P56" s="137" t="str">
        <f t="shared" si="11"/>
        <v/>
      </c>
      <c r="Q56" s="137" t="str">
        <f t="shared" si="1"/>
        <v/>
      </c>
      <c r="R56" s="138" t="str">
        <f t="shared" si="12"/>
        <v/>
      </c>
      <c r="S56" s="102"/>
      <c r="T56" s="102"/>
      <c r="U56" s="102"/>
      <c r="V56" s="102" t="str">
        <f t="shared" si="20"/>
        <v/>
      </c>
      <c r="W56" s="102" t="str">
        <f t="shared" si="21"/>
        <v/>
      </c>
      <c r="X56" s="102" t="str">
        <f t="shared" si="22"/>
        <v/>
      </c>
      <c r="Y56" s="102" t="str">
        <f t="shared" si="23"/>
        <v/>
      </c>
      <c r="Z56" s="102" t="str">
        <f t="shared" si="17"/>
        <v/>
      </c>
      <c r="AA56" s="102" t="str">
        <f t="shared" si="18"/>
        <v/>
      </c>
      <c r="AB56" s="102" t="str">
        <f t="shared" si="19"/>
        <v/>
      </c>
      <c r="AC56" s="83"/>
      <c r="AH56" s="46" t="str">
        <f t="shared" si="24"/>
        <v/>
      </c>
      <c r="AI56" s="46" t="str">
        <f t="shared" si="25"/>
        <v/>
      </c>
      <c r="AJ56" s="206" t="str">
        <f t="shared" si="26"/>
        <v/>
      </c>
      <c r="AK56" s="44" t="str">
        <f t="shared" si="31"/>
        <v/>
      </c>
      <c r="AL56" s="44" t="str">
        <f t="shared" si="27"/>
        <v/>
      </c>
      <c r="AM56" s="44" t="str">
        <f t="shared" si="28"/>
        <v/>
      </c>
      <c r="AN56" s="44" t="str">
        <f t="shared" si="29"/>
        <v/>
      </c>
      <c r="AO56" s="44" t="str">
        <f t="shared" si="30"/>
        <v/>
      </c>
    </row>
    <row r="57" spans="1:41" ht="14.25" thickBot="1">
      <c r="A57" s="20">
        <v>48</v>
      </c>
      <c r="B57" s="22"/>
      <c r="C57" s="22"/>
      <c r="D57" s="22"/>
      <c r="E57" s="23"/>
      <c r="F57" s="47"/>
      <c r="G57" s="22"/>
      <c r="H57" s="52"/>
      <c r="I57" s="65"/>
      <c r="J57" s="56"/>
      <c r="K57" s="56"/>
      <c r="L57" s="93"/>
      <c r="M57" s="47"/>
      <c r="N57" s="77"/>
      <c r="O57" s="77"/>
      <c r="P57" s="137" t="str">
        <f t="shared" si="11"/>
        <v/>
      </c>
      <c r="Q57" s="137" t="str">
        <f t="shared" si="1"/>
        <v/>
      </c>
      <c r="R57" s="138" t="str">
        <f t="shared" si="12"/>
        <v/>
      </c>
      <c r="S57" s="102"/>
      <c r="T57" s="102"/>
      <c r="U57" s="102"/>
      <c r="V57" s="102" t="str">
        <f t="shared" si="20"/>
        <v/>
      </c>
      <c r="W57" s="102" t="str">
        <f t="shared" si="21"/>
        <v/>
      </c>
      <c r="X57" s="102" t="str">
        <f t="shared" si="22"/>
        <v/>
      </c>
      <c r="Y57" s="102" t="str">
        <f t="shared" si="23"/>
        <v/>
      </c>
      <c r="Z57" s="102" t="str">
        <f t="shared" si="17"/>
        <v/>
      </c>
      <c r="AA57" s="102" t="str">
        <f t="shared" si="18"/>
        <v/>
      </c>
      <c r="AB57" s="102" t="str">
        <f t="shared" si="19"/>
        <v/>
      </c>
      <c r="AC57" s="83"/>
      <c r="AH57" s="46" t="str">
        <f t="shared" si="24"/>
        <v/>
      </c>
      <c r="AI57" s="46" t="str">
        <f t="shared" si="25"/>
        <v/>
      </c>
      <c r="AJ57" s="206" t="str">
        <f t="shared" si="26"/>
        <v/>
      </c>
      <c r="AK57" s="44" t="str">
        <f t="shared" si="31"/>
        <v/>
      </c>
      <c r="AL57" s="44" t="str">
        <f t="shared" si="27"/>
        <v/>
      </c>
      <c r="AM57" s="44" t="str">
        <f t="shared" si="28"/>
        <v/>
      </c>
      <c r="AN57" s="44" t="str">
        <f t="shared" si="29"/>
        <v/>
      </c>
      <c r="AO57" s="44" t="str">
        <f t="shared" si="30"/>
        <v/>
      </c>
    </row>
    <row r="58" spans="1:41" ht="14.25" thickBot="1">
      <c r="A58" s="20">
        <v>49</v>
      </c>
      <c r="B58" s="22"/>
      <c r="C58" s="22"/>
      <c r="D58" s="22"/>
      <c r="E58" s="23"/>
      <c r="F58" s="47"/>
      <c r="G58" s="22"/>
      <c r="H58" s="52"/>
      <c r="I58" s="65"/>
      <c r="J58" s="56"/>
      <c r="K58" s="56"/>
      <c r="L58" s="93"/>
      <c r="M58" s="47"/>
      <c r="N58" s="77"/>
      <c r="O58" s="77"/>
      <c r="P58" s="137" t="str">
        <f t="shared" si="11"/>
        <v/>
      </c>
      <c r="Q58" s="137" t="str">
        <f t="shared" si="1"/>
        <v/>
      </c>
      <c r="R58" s="138" t="str">
        <f t="shared" si="12"/>
        <v/>
      </c>
      <c r="S58" s="102"/>
      <c r="T58" s="102"/>
      <c r="U58" s="102"/>
      <c r="V58" s="102" t="str">
        <f t="shared" si="20"/>
        <v/>
      </c>
      <c r="W58" s="102" t="str">
        <f t="shared" si="21"/>
        <v/>
      </c>
      <c r="X58" s="102" t="str">
        <f t="shared" si="22"/>
        <v/>
      </c>
      <c r="Y58" s="102" t="str">
        <f t="shared" si="23"/>
        <v/>
      </c>
      <c r="Z58" s="102" t="str">
        <f t="shared" si="17"/>
        <v/>
      </c>
      <c r="AA58" s="102" t="str">
        <f t="shared" si="18"/>
        <v/>
      </c>
      <c r="AB58" s="102" t="str">
        <f t="shared" si="19"/>
        <v/>
      </c>
      <c r="AC58" s="83"/>
      <c r="AH58" s="46" t="str">
        <f t="shared" si="24"/>
        <v/>
      </c>
      <c r="AI58" s="46" t="str">
        <f t="shared" si="25"/>
        <v/>
      </c>
      <c r="AJ58" s="206" t="str">
        <f t="shared" si="26"/>
        <v/>
      </c>
      <c r="AK58" s="44" t="str">
        <f t="shared" si="31"/>
        <v/>
      </c>
      <c r="AL58" s="44" t="str">
        <f t="shared" si="27"/>
        <v/>
      </c>
      <c r="AM58" s="44" t="str">
        <f t="shared" si="28"/>
        <v/>
      </c>
      <c r="AN58" s="44" t="str">
        <f t="shared" si="29"/>
        <v/>
      </c>
      <c r="AO58" s="44" t="str">
        <f t="shared" si="30"/>
        <v/>
      </c>
    </row>
    <row r="59" spans="1:41" ht="14.25" thickBot="1">
      <c r="A59" s="20">
        <v>50</v>
      </c>
      <c r="B59" s="22"/>
      <c r="C59" s="22"/>
      <c r="D59" s="22"/>
      <c r="E59" s="23"/>
      <c r="F59" s="47"/>
      <c r="G59" s="22"/>
      <c r="H59" s="52"/>
      <c r="I59" s="65"/>
      <c r="J59" s="56"/>
      <c r="K59" s="56"/>
      <c r="L59" s="93"/>
      <c r="M59" s="47"/>
      <c r="N59" s="77"/>
      <c r="O59" s="77"/>
      <c r="P59" s="137" t="str">
        <f t="shared" si="11"/>
        <v/>
      </c>
      <c r="Q59" s="137" t="str">
        <f t="shared" si="1"/>
        <v/>
      </c>
      <c r="R59" s="138" t="str">
        <f t="shared" si="12"/>
        <v/>
      </c>
      <c r="S59" s="102"/>
      <c r="T59" s="102"/>
      <c r="U59" s="102"/>
      <c r="V59" s="102" t="str">
        <f t="shared" si="20"/>
        <v/>
      </c>
      <c r="W59" s="102" t="str">
        <f t="shared" si="21"/>
        <v/>
      </c>
      <c r="X59" s="102" t="str">
        <f t="shared" si="22"/>
        <v/>
      </c>
      <c r="Y59" s="102" t="str">
        <f t="shared" si="23"/>
        <v/>
      </c>
      <c r="Z59" s="102" t="str">
        <f t="shared" si="17"/>
        <v/>
      </c>
      <c r="AA59" s="102" t="str">
        <f t="shared" si="18"/>
        <v/>
      </c>
      <c r="AB59" s="102" t="str">
        <f t="shared" si="19"/>
        <v/>
      </c>
      <c r="AC59" s="83"/>
      <c r="AH59" s="46" t="str">
        <f t="shared" si="24"/>
        <v/>
      </c>
      <c r="AI59" s="46" t="str">
        <f t="shared" si="25"/>
        <v/>
      </c>
      <c r="AJ59" s="206" t="str">
        <f t="shared" si="26"/>
        <v/>
      </c>
      <c r="AK59" s="44" t="str">
        <f t="shared" si="31"/>
        <v/>
      </c>
      <c r="AL59" s="44" t="str">
        <f t="shared" si="27"/>
        <v/>
      </c>
      <c r="AM59" s="44" t="str">
        <f t="shared" si="28"/>
        <v/>
      </c>
      <c r="AN59" s="44" t="str">
        <f t="shared" si="29"/>
        <v/>
      </c>
      <c r="AO59" s="44" t="str">
        <f t="shared" si="30"/>
        <v/>
      </c>
    </row>
    <row r="60" spans="1:41" ht="14.25" thickBot="1">
      <c r="A60" s="20">
        <v>51</v>
      </c>
      <c r="B60" s="22"/>
      <c r="C60" s="22"/>
      <c r="D60" s="22"/>
      <c r="E60" s="23"/>
      <c r="F60" s="47"/>
      <c r="G60" s="22"/>
      <c r="H60" s="52"/>
      <c r="I60" s="65"/>
      <c r="J60" s="56"/>
      <c r="K60" s="56"/>
      <c r="L60" s="93"/>
      <c r="M60" s="47"/>
      <c r="N60" s="77"/>
      <c r="O60" s="77"/>
      <c r="P60" s="137" t="str">
        <f t="shared" si="11"/>
        <v/>
      </c>
      <c r="Q60" s="137" t="str">
        <f t="shared" si="1"/>
        <v/>
      </c>
      <c r="R60" s="138" t="str">
        <f t="shared" si="12"/>
        <v/>
      </c>
      <c r="S60" s="102"/>
      <c r="T60" s="102"/>
      <c r="U60" s="102"/>
      <c r="V60" s="102" t="str">
        <f t="shared" si="20"/>
        <v/>
      </c>
      <c r="W60" s="102" t="str">
        <f t="shared" si="21"/>
        <v/>
      </c>
      <c r="X60" s="102" t="str">
        <f t="shared" si="22"/>
        <v/>
      </c>
      <c r="Y60" s="102" t="str">
        <f t="shared" si="23"/>
        <v/>
      </c>
      <c r="Z60" s="102" t="str">
        <f t="shared" si="17"/>
        <v/>
      </c>
      <c r="AA60" s="102" t="str">
        <f t="shared" si="18"/>
        <v/>
      </c>
      <c r="AB60" s="102" t="str">
        <f t="shared" si="19"/>
        <v/>
      </c>
      <c r="AC60" s="83"/>
      <c r="AH60" s="46" t="str">
        <f t="shared" si="24"/>
        <v/>
      </c>
      <c r="AI60" s="46" t="str">
        <f t="shared" si="25"/>
        <v/>
      </c>
      <c r="AJ60" s="206" t="str">
        <f t="shared" si="26"/>
        <v/>
      </c>
      <c r="AK60" s="44" t="str">
        <f t="shared" si="31"/>
        <v/>
      </c>
      <c r="AL60" s="44" t="str">
        <f t="shared" si="27"/>
        <v/>
      </c>
      <c r="AM60" s="44" t="str">
        <f t="shared" si="28"/>
        <v/>
      </c>
      <c r="AN60" s="44" t="str">
        <f t="shared" si="29"/>
        <v/>
      </c>
      <c r="AO60" s="44" t="str">
        <f t="shared" si="30"/>
        <v/>
      </c>
    </row>
    <row r="61" spans="1:41" ht="14.25" thickBot="1">
      <c r="A61" s="20">
        <v>52</v>
      </c>
      <c r="B61" s="22"/>
      <c r="C61" s="22"/>
      <c r="D61" s="22"/>
      <c r="E61" s="23"/>
      <c r="F61" s="47"/>
      <c r="G61" s="22"/>
      <c r="H61" s="52"/>
      <c r="I61" s="65"/>
      <c r="J61" s="56"/>
      <c r="K61" s="56"/>
      <c r="L61" s="93"/>
      <c r="M61" s="47"/>
      <c r="N61" s="77"/>
      <c r="O61" s="77"/>
      <c r="P61" s="137" t="str">
        <f t="shared" si="11"/>
        <v/>
      </c>
      <c r="Q61" s="137" t="str">
        <f t="shared" si="1"/>
        <v/>
      </c>
      <c r="R61" s="138" t="str">
        <f t="shared" si="12"/>
        <v/>
      </c>
      <c r="S61" s="102"/>
      <c r="T61" s="102"/>
      <c r="U61" s="102"/>
      <c r="V61" s="102" t="str">
        <f t="shared" si="20"/>
        <v/>
      </c>
      <c r="W61" s="102" t="str">
        <f t="shared" si="21"/>
        <v/>
      </c>
      <c r="X61" s="102" t="str">
        <f t="shared" si="22"/>
        <v/>
      </c>
      <c r="Y61" s="102" t="str">
        <f t="shared" si="23"/>
        <v/>
      </c>
      <c r="Z61" s="102" t="str">
        <f t="shared" si="17"/>
        <v/>
      </c>
      <c r="AA61" s="102" t="str">
        <f t="shared" si="18"/>
        <v/>
      </c>
      <c r="AB61" s="102" t="str">
        <f t="shared" si="19"/>
        <v/>
      </c>
      <c r="AC61" s="83"/>
      <c r="AH61" s="46" t="str">
        <f t="shared" si="24"/>
        <v/>
      </c>
      <c r="AI61" s="46" t="str">
        <f t="shared" si="25"/>
        <v/>
      </c>
      <c r="AJ61" s="206" t="str">
        <f t="shared" si="26"/>
        <v/>
      </c>
      <c r="AK61" s="44" t="str">
        <f t="shared" si="31"/>
        <v/>
      </c>
      <c r="AL61" s="44" t="str">
        <f t="shared" si="27"/>
        <v/>
      </c>
      <c r="AM61" s="44" t="str">
        <f t="shared" si="28"/>
        <v/>
      </c>
      <c r="AN61" s="44" t="str">
        <f t="shared" si="29"/>
        <v/>
      </c>
      <c r="AO61" s="44" t="str">
        <f t="shared" si="30"/>
        <v/>
      </c>
    </row>
    <row r="62" spans="1:41" ht="14.25" thickBot="1">
      <c r="A62" s="20">
        <v>53</v>
      </c>
      <c r="B62" s="22"/>
      <c r="C62" s="22"/>
      <c r="D62" s="22"/>
      <c r="E62" s="23"/>
      <c r="F62" s="47"/>
      <c r="G62" s="22"/>
      <c r="H62" s="52"/>
      <c r="I62" s="65"/>
      <c r="J62" s="56"/>
      <c r="K62" s="56"/>
      <c r="L62" s="93"/>
      <c r="M62" s="47"/>
      <c r="N62" s="77"/>
      <c r="O62" s="77"/>
      <c r="P62" s="137" t="str">
        <f t="shared" si="11"/>
        <v/>
      </c>
      <c r="Q62" s="137" t="str">
        <f t="shared" si="1"/>
        <v/>
      </c>
      <c r="R62" s="138" t="str">
        <f t="shared" si="12"/>
        <v/>
      </c>
      <c r="S62" s="102"/>
      <c r="T62" s="102"/>
      <c r="U62" s="102"/>
      <c r="V62" s="102" t="str">
        <f t="shared" si="20"/>
        <v/>
      </c>
      <c r="W62" s="102" t="str">
        <f t="shared" si="21"/>
        <v/>
      </c>
      <c r="X62" s="102" t="str">
        <f t="shared" si="22"/>
        <v/>
      </c>
      <c r="Y62" s="102" t="str">
        <f t="shared" si="23"/>
        <v/>
      </c>
      <c r="Z62" s="102" t="str">
        <f t="shared" si="17"/>
        <v/>
      </c>
      <c r="AA62" s="102" t="str">
        <f t="shared" si="18"/>
        <v/>
      </c>
      <c r="AB62" s="102" t="str">
        <f t="shared" si="19"/>
        <v/>
      </c>
      <c r="AC62" s="83"/>
      <c r="AH62" s="46" t="str">
        <f t="shared" si="24"/>
        <v/>
      </c>
      <c r="AI62" s="46" t="str">
        <f t="shared" si="25"/>
        <v/>
      </c>
      <c r="AJ62" s="206" t="str">
        <f t="shared" si="26"/>
        <v/>
      </c>
      <c r="AK62" s="44" t="str">
        <f t="shared" si="31"/>
        <v/>
      </c>
      <c r="AL62" s="44" t="str">
        <f t="shared" si="27"/>
        <v/>
      </c>
      <c r="AM62" s="44" t="str">
        <f t="shared" si="28"/>
        <v/>
      </c>
      <c r="AN62" s="44" t="str">
        <f t="shared" si="29"/>
        <v/>
      </c>
      <c r="AO62" s="44" t="str">
        <f t="shared" si="30"/>
        <v/>
      </c>
    </row>
    <row r="63" spans="1:41" ht="14.25" thickBot="1">
      <c r="A63" s="20">
        <v>54</v>
      </c>
      <c r="B63" s="22"/>
      <c r="C63" s="22"/>
      <c r="D63" s="22"/>
      <c r="E63" s="23"/>
      <c r="F63" s="47"/>
      <c r="G63" s="22"/>
      <c r="H63" s="52"/>
      <c r="I63" s="65"/>
      <c r="J63" s="56"/>
      <c r="K63" s="56"/>
      <c r="L63" s="93"/>
      <c r="M63" s="47"/>
      <c r="N63" s="77"/>
      <c r="O63" s="77"/>
      <c r="P63" s="137" t="str">
        <f t="shared" si="11"/>
        <v/>
      </c>
      <c r="Q63" s="137" t="str">
        <f t="shared" si="1"/>
        <v/>
      </c>
      <c r="R63" s="138" t="str">
        <f t="shared" si="12"/>
        <v/>
      </c>
      <c r="S63" s="102"/>
      <c r="T63" s="102"/>
      <c r="U63" s="102"/>
      <c r="V63" s="102" t="str">
        <f t="shared" si="20"/>
        <v/>
      </c>
      <c r="W63" s="102" t="str">
        <f t="shared" si="21"/>
        <v/>
      </c>
      <c r="X63" s="102" t="str">
        <f t="shared" si="22"/>
        <v/>
      </c>
      <c r="Y63" s="102" t="str">
        <f t="shared" si="23"/>
        <v/>
      </c>
      <c r="Z63" s="102" t="str">
        <f t="shared" si="17"/>
        <v/>
      </c>
      <c r="AA63" s="102" t="str">
        <f t="shared" si="18"/>
        <v/>
      </c>
      <c r="AB63" s="102" t="str">
        <f t="shared" si="19"/>
        <v/>
      </c>
      <c r="AC63" s="83"/>
      <c r="AH63" s="46" t="str">
        <f t="shared" si="24"/>
        <v/>
      </c>
      <c r="AI63" s="46" t="str">
        <f t="shared" si="25"/>
        <v/>
      </c>
      <c r="AJ63" s="206" t="str">
        <f t="shared" si="26"/>
        <v/>
      </c>
      <c r="AK63" s="44" t="str">
        <f t="shared" si="31"/>
        <v/>
      </c>
      <c r="AL63" s="44" t="str">
        <f t="shared" si="27"/>
        <v/>
      </c>
      <c r="AM63" s="44" t="str">
        <f t="shared" si="28"/>
        <v/>
      </c>
      <c r="AN63" s="44" t="str">
        <f t="shared" si="29"/>
        <v/>
      </c>
      <c r="AO63" s="44" t="str">
        <f t="shared" si="30"/>
        <v/>
      </c>
    </row>
    <row r="64" spans="1:41" ht="14.25" thickBot="1">
      <c r="A64" s="20">
        <v>55</v>
      </c>
      <c r="B64" s="22"/>
      <c r="C64" s="22"/>
      <c r="D64" s="22"/>
      <c r="E64" s="23"/>
      <c r="F64" s="47"/>
      <c r="G64" s="22"/>
      <c r="H64" s="52"/>
      <c r="I64" s="65"/>
      <c r="J64" s="56"/>
      <c r="K64" s="56"/>
      <c r="L64" s="93"/>
      <c r="M64" s="47"/>
      <c r="N64" s="77"/>
      <c r="O64" s="77"/>
      <c r="P64" s="137" t="str">
        <f t="shared" si="11"/>
        <v/>
      </c>
      <c r="Q64" s="137" t="str">
        <f t="shared" si="1"/>
        <v/>
      </c>
      <c r="R64" s="138" t="str">
        <f t="shared" si="12"/>
        <v/>
      </c>
      <c r="S64" s="102"/>
      <c r="T64" s="102"/>
      <c r="U64" s="102"/>
      <c r="V64" s="102" t="str">
        <f t="shared" si="20"/>
        <v/>
      </c>
      <c r="W64" s="102" t="str">
        <f t="shared" si="21"/>
        <v/>
      </c>
      <c r="X64" s="102" t="str">
        <f t="shared" si="22"/>
        <v/>
      </c>
      <c r="Y64" s="102" t="str">
        <f t="shared" si="23"/>
        <v/>
      </c>
      <c r="Z64" s="102" t="str">
        <f t="shared" si="17"/>
        <v/>
      </c>
      <c r="AA64" s="102" t="str">
        <f t="shared" si="18"/>
        <v/>
      </c>
      <c r="AB64" s="102" t="str">
        <f t="shared" si="19"/>
        <v/>
      </c>
      <c r="AC64" s="83"/>
      <c r="AH64" s="46" t="str">
        <f t="shared" si="24"/>
        <v/>
      </c>
      <c r="AI64" s="46" t="str">
        <f t="shared" si="25"/>
        <v/>
      </c>
      <c r="AJ64" s="206" t="str">
        <f t="shared" si="26"/>
        <v/>
      </c>
      <c r="AK64" s="44" t="str">
        <f t="shared" si="31"/>
        <v/>
      </c>
      <c r="AL64" s="44" t="str">
        <f t="shared" si="27"/>
        <v/>
      </c>
      <c r="AM64" s="44" t="str">
        <f t="shared" si="28"/>
        <v/>
      </c>
      <c r="AN64" s="44" t="str">
        <f t="shared" si="29"/>
        <v/>
      </c>
      <c r="AO64" s="44" t="str">
        <f t="shared" si="30"/>
        <v/>
      </c>
    </row>
    <row r="65" spans="1:41" ht="14.25" thickBot="1">
      <c r="A65" s="20">
        <v>56</v>
      </c>
      <c r="B65" s="22"/>
      <c r="C65" s="22"/>
      <c r="D65" s="22"/>
      <c r="E65" s="23"/>
      <c r="F65" s="47"/>
      <c r="G65" s="22"/>
      <c r="H65" s="52"/>
      <c r="I65" s="65"/>
      <c r="J65" s="56"/>
      <c r="K65" s="56"/>
      <c r="L65" s="93"/>
      <c r="M65" s="47"/>
      <c r="N65" s="77"/>
      <c r="O65" s="77"/>
      <c r="P65" s="137" t="str">
        <f t="shared" si="11"/>
        <v/>
      </c>
      <c r="Q65" s="137" t="str">
        <f t="shared" si="1"/>
        <v/>
      </c>
      <c r="R65" s="138" t="str">
        <f t="shared" si="12"/>
        <v/>
      </c>
      <c r="S65" s="102"/>
      <c r="T65" s="102"/>
      <c r="U65" s="102"/>
      <c r="V65" s="102" t="str">
        <f t="shared" si="20"/>
        <v/>
      </c>
      <c r="W65" s="102" t="str">
        <f t="shared" si="21"/>
        <v/>
      </c>
      <c r="X65" s="102" t="str">
        <f t="shared" si="22"/>
        <v/>
      </c>
      <c r="Y65" s="102" t="str">
        <f t="shared" si="23"/>
        <v/>
      </c>
      <c r="Z65" s="102" t="str">
        <f t="shared" si="17"/>
        <v/>
      </c>
      <c r="AA65" s="102" t="str">
        <f t="shared" si="18"/>
        <v/>
      </c>
      <c r="AB65" s="102" t="str">
        <f t="shared" si="19"/>
        <v/>
      </c>
      <c r="AC65" s="83"/>
      <c r="AH65" s="46" t="str">
        <f t="shared" si="24"/>
        <v/>
      </c>
      <c r="AI65" s="46" t="str">
        <f t="shared" si="25"/>
        <v/>
      </c>
      <c r="AJ65" s="206" t="str">
        <f t="shared" si="26"/>
        <v/>
      </c>
      <c r="AK65" s="44" t="str">
        <f t="shared" si="31"/>
        <v/>
      </c>
      <c r="AL65" s="44" t="str">
        <f t="shared" si="27"/>
        <v/>
      </c>
      <c r="AM65" s="44" t="str">
        <f t="shared" si="28"/>
        <v/>
      </c>
      <c r="AN65" s="44" t="str">
        <f t="shared" si="29"/>
        <v/>
      </c>
      <c r="AO65" s="44" t="str">
        <f t="shared" si="30"/>
        <v/>
      </c>
    </row>
    <row r="66" spans="1:41" ht="14.25" thickBot="1">
      <c r="A66" s="20">
        <v>57</v>
      </c>
      <c r="B66" s="22"/>
      <c r="C66" s="22"/>
      <c r="D66" s="22"/>
      <c r="E66" s="23"/>
      <c r="F66" s="47"/>
      <c r="G66" s="22"/>
      <c r="H66" s="52"/>
      <c r="I66" s="65"/>
      <c r="J66" s="56"/>
      <c r="K66" s="56"/>
      <c r="L66" s="93"/>
      <c r="M66" s="47"/>
      <c r="N66" s="77"/>
      <c r="O66" s="77"/>
      <c r="P66" s="137" t="str">
        <f t="shared" si="11"/>
        <v/>
      </c>
      <c r="Q66" s="137" t="str">
        <f t="shared" si="1"/>
        <v/>
      </c>
      <c r="R66" s="138" t="str">
        <f t="shared" si="12"/>
        <v/>
      </c>
      <c r="S66" s="102"/>
      <c r="T66" s="102"/>
      <c r="U66" s="102"/>
      <c r="V66" s="102" t="str">
        <f t="shared" si="20"/>
        <v/>
      </c>
      <c r="W66" s="102" t="str">
        <f t="shared" si="21"/>
        <v/>
      </c>
      <c r="X66" s="102" t="str">
        <f t="shared" si="22"/>
        <v/>
      </c>
      <c r="Y66" s="102" t="str">
        <f t="shared" si="23"/>
        <v/>
      </c>
      <c r="Z66" s="102" t="str">
        <f t="shared" si="17"/>
        <v/>
      </c>
      <c r="AA66" s="102" t="str">
        <f t="shared" si="18"/>
        <v/>
      </c>
      <c r="AB66" s="102" t="str">
        <f t="shared" si="19"/>
        <v/>
      </c>
      <c r="AC66" s="83"/>
      <c r="AH66" s="46" t="str">
        <f t="shared" si="24"/>
        <v/>
      </c>
      <c r="AI66" s="46" t="str">
        <f t="shared" si="25"/>
        <v/>
      </c>
      <c r="AJ66" s="206" t="str">
        <f t="shared" si="26"/>
        <v/>
      </c>
      <c r="AK66" s="44" t="str">
        <f t="shared" si="31"/>
        <v/>
      </c>
      <c r="AL66" s="44" t="str">
        <f t="shared" si="27"/>
        <v/>
      </c>
      <c r="AM66" s="44" t="str">
        <f t="shared" si="28"/>
        <v/>
      </c>
      <c r="AN66" s="44" t="str">
        <f t="shared" si="29"/>
        <v/>
      </c>
      <c r="AO66" s="44" t="str">
        <f t="shared" si="30"/>
        <v/>
      </c>
    </row>
    <row r="67" spans="1:41" ht="14.25" thickBot="1">
      <c r="A67" s="20">
        <v>58</v>
      </c>
      <c r="B67" s="22"/>
      <c r="C67" s="22"/>
      <c r="D67" s="22"/>
      <c r="E67" s="23"/>
      <c r="F67" s="47"/>
      <c r="G67" s="22"/>
      <c r="H67" s="52"/>
      <c r="I67" s="65"/>
      <c r="J67" s="56"/>
      <c r="K67" s="56"/>
      <c r="L67" s="93"/>
      <c r="M67" s="47"/>
      <c r="N67" s="77"/>
      <c r="O67" s="77"/>
      <c r="P67" s="137" t="str">
        <f t="shared" si="11"/>
        <v/>
      </c>
      <c r="Q67" s="137" t="str">
        <f t="shared" si="1"/>
        <v/>
      </c>
      <c r="R67" s="138" t="str">
        <f t="shared" si="12"/>
        <v/>
      </c>
      <c r="S67" s="102"/>
      <c r="T67" s="102"/>
      <c r="U67" s="102"/>
      <c r="V67" s="102" t="str">
        <f t="shared" si="20"/>
        <v/>
      </c>
      <c r="W67" s="102" t="str">
        <f t="shared" si="21"/>
        <v/>
      </c>
      <c r="X67" s="102" t="str">
        <f t="shared" si="22"/>
        <v/>
      </c>
      <c r="Y67" s="102" t="str">
        <f t="shared" si="23"/>
        <v/>
      </c>
      <c r="Z67" s="102" t="str">
        <f t="shared" si="17"/>
        <v/>
      </c>
      <c r="AA67" s="102" t="str">
        <f t="shared" si="18"/>
        <v/>
      </c>
      <c r="AB67" s="102" t="str">
        <f t="shared" si="19"/>
        <v/>
      </c>
      <c r="AC67" s="83"/>
      <c r="AH67" s="46" t="str">
        <f t="shared" si="24"/>
        <v/>
      </c>
      <c r="AI67" s="46" t="str">
        <f t="shared" si="25"/>
        <v/>
      </c>
      <c r="AJ67" s="206" t="str">
        <f t="shared" si="26"/>
        <v/>
      </c>
      <c r="AK67" s="44" t="str">
        <f t="shared" si="31"/>
        <v/>
      </c>
      <c r="AL67" s="44" t="str">
        <f t="shared" si="27"/>
        <v/>
      </c>
      <c r="AM67" s="44" t="str">
        <f t="shared" si="28"/>
        <v/>
      </c>
      <c r="AN67" s="44" t="str">
        <f t="shared" si="29"/>
        <v/>
      </c>
      <c r="AO67" s="44" t="str">
        <f t="shared" si="30"/>
        <v/>
      </c>
    </row>
    <row r="68" spans="1:41" ht="14.25" thickBot="1">
      <c r="A68" s="20">
        <v>59</v>
      </c>
      <c r="B68" s="22"/>
      <c r="C68" s="22"/>
      <c r="D68" s="22"/>
      <c r="E68" s="23"/>
      <c r="F68" s="47"/>
      <c r="G68" s="22"/>
      <c r="H68" s="52"/>
      <c r="I68" s="65"/>
      <c r="J68" s="56"/>
      <c r="K68" s="56"/>
      <c r="L68" s="93"/>
      <c r="M68" s="47"/>
      <c r="N68" s="77"/>
      <c r="O68" s="77"/>
      <c r="P68" s="137" t="str">
        <f t="shared" si="11"/>
        <v/>
      </c>
      <c r="Q68" s="137" t="str">
        <f t="shared" si="1"/>
        <v/>
      </c>
      <c r="R68" s="138" t="str">
        <f t="shared" si="12"/>
        <v/>
      </c>
      <c r="S68" s="102"/>
      <c r="T68" s="102"/>
      <c r="U68" s="102"/>
      <c r="V68" s="102" t="str">
        <f t="shared" si="20"/>
        <v/>
      </c>
      <c r="W68" s="102" t="str">
        <f t="shared" si="21"/>
        <v/>
      </c>
      <c r="X68" s="102" t="str">
        <f t="shared" si="22"/>
        <v/>
      </c>
      <c r="Y68" s="102" t="str">
        <f t="shared" si="23"/>
        <v/>
      </c>
      <c r="Z68" s="102" t="str">
        <f t="shared" si="17"/>
        <v/>
      </c>
      <c r="AA68" s="102" t="str">
        <f t="shared" si="18"/>
        <v/>
      </c>
      <c r="AB68" s="102" t="str">
        <f t="shared" si="19"/>
        <v/>
      </c>
      <c r="AC68" s="83"/>
      <c r="AH68" s="46" t="str">
        <f t="shared" si="24"/>
        <v/>
      </c>
      <c r="AI68" s="46" t="str">
        <f t="shared" si="25"/>
        <v/>
      </c>
      <c r="AJ68" s="206" t="str">
        <f t="shared" si="26"/>
        <v/>
      </c>
      <c r="AK68" s="44" t="str">
        <f t="shared" si="31"/>
        <v/>
      </c>
      <c r="AL68" s="44" t="str">
        <f t="shared" si="27"/>
        <v/>
      </c>
      <c r="AM68" s="44" t="str">
        <f t="shared" si="28"/>
        <v/>
      </c>
      <c r="AN68" s="44" t="str">
        <f t="shared" si="29"/>
        <v/>
      </c>
      <c r="AO68" s="44" t="str">
        <f t="shared" si="30"/>
        <v/>
      </c>
    </row>
    <row r="69" spans="1:41" ht="14.25" thickBot="1">
      <c r="A69" s="20">
        <v>60</v>
      </c>
      <c r="B69" s="22"/>
      <c r="C69" s="22"/>
      <c r="D69" s="22"/>
      <c r="E69" s="23"/>
      <c r="F69" s="47"/>
      <c r="G69" s="22"/>
      <c r="H69" s="52"/>
      <c r="I69" s="65"/>
      <c r="J69" s="56"/>
      <c r="K69" s="56"/>
      <c r="L69" s="93"/>
      <c r="M69" s="47"/>
      <c r="N69" s="77"/>
      <c r="O69" s="77"/>
      <c r="P69" s="137" t="str">
        <f t="shared" si="11"/>
        <v/>
      </c>
      <c r="Q69" s="137" t="str">
        <f t="shared" si="1"/>
        <v/>
      </c>
      <c r="R69" s="138" t="str">
        <f t="shared" si="12"/>
        <v/>
      </c>
      <c r="S69" s="102"/>
      <c r="T69" s="102"/>
      <c r="U69" s="102"/>
      <c r="V69" s="102" t="str">
        <f t="shared" si="20"/>
        <v/>
      </c>
      <c r="W69" s="102" t="str">
        <f t="shared" si="21"/>
        <v/>
      </c>
      <c r="X69" s="102" t="str">
        <f t="shared" si="22"/>
        <v/>
      </c>
      <c r="Y69" s="102" t="str">
        <f t="shared" si="23"/>
        <v/>
      </c>
      <c r="Z69" s="102" t="str">
        <f t="shared" si="17"/>
        <v/>
      </c>
      <c r="AA69" s="102" t="str">
        <f t="shared" si="18"/>
        <v/>
      </c>
      <c r="AB69" s="102" t="str">
        <f t="shared" si="19"/>
        <v/>
      </c>
      <c r="AC69" s="83"/>
      <c r="AH69" s="46" t="str">
        <f t="shared" si="24"/>
        <v/>
      </c>
      <c r="AI69" s="46" t="str">
        <f t="shared" si="25"/>
        <v/>
      </c>
      <c r="AJ69" s="206" t="str">
        <f t="shared" si="26"/>
        <v/>
      </c>
      <c r="AK69" s="44" t="str">
        <f t="shared" si="31"/>
        <v/>
      </c>
      <c r="AL69" s="44" t="str">
        <f t="shared" si="27"/>
        <v/>
      </c>
      <c r="AM69" s="44" t="str">
        <f t="shared" si="28"/>
        <v/>
      </c>
      <c r="AN69" s="44" t="str">
        <f t="shared" si="29"/>
        <v/>
      </c>
      <c r="AO69" s="44" t="str">
        <f t="shared" si="30"/>
        <v/>
      </c>
    </row>
    <row r="70" spans="1:41" ht="14.25" thickBot="1">
      <c r="A70" s="20">
        <v>61</v>
      </c>
      <c r="B70" s="22"/>
      <c r="C70" s="22"/>
      <c r="D70" s="22"/>
      <c r="E70" s="23"/>
      <c r="F70" s="47"/>
      <c r="G70" s="22"/>
      <c r="H70" s="52"/>
      <c r="I70" s="65"/>
      <c r="J70" s="56"/>
      <c r="K70" s="56"/>
      <c r="L70" s="93"/>
      <c r="M70" s="47"/>
      <c r="N70" s="77"/>
      <c r="O70" s="77"/>
      <c r="P70" s="137" t="str">
        <f t="shared" si="11"/>
        <v/>
      </c>
      <c r="Q70" s="137" t="str">
        <f t="shared" si="1"/>
        <v/>
      </c>
      <c r="R70" s="138" t="str">
        <f t="shared" si="12"/>
        <v/>
      </c>
      <c r="S70" s="102"/>
      <c r="T70" s="102"/>
      <c r="U70" s="102"/>
      <c r="V70" s="102" t="str">
        <f t="shared" si="20"/>
        <v/>
      </c>
      <c r="W70" s="102" t="str">
        <f t="shared" si="21"/>
        <v/>
      </c>
      <c r="X70" s="102" t="str">
        <f t="shared" si="22"/>
        <v/>
      </c>
      <c r="Y70" s="102" t="str">
        <f t="shared" si="23"/>
        <v/>
      </c>
      <c r="Z70" s="102" t="str">
        <f t="shared" si="17"/>
        <v/>
      </c>
      <c r="AA70" s="102" t="str">
        <f t="shared" si="18"/>
        <v/>
      </c>
      <c r="AB70" s="102" t="str">
        <f t="shared" si="19"/>
        <v/>
      </c>
      <c r="AC70" s="83"/>
      <c r="AH70" s="46" t="str">
        <f t="shared" si="24"/>
        <v/>
      </c>
      <c r="AI70" s="46" t="str">
        <f t="shared" si="25"/>
        <v/>
      </c>
      <c r="AJ70" s="206" t="str">
        <f t="shared" si="26"/>
        <v/>
      </c>
      <c r="AK70" s="44" t="str">
        <f t="shared" si="31"/>
        <v/>
      </c>
      <c r="AL70" s="44" t="str">
        <f t="shared" si="27"/>
        <v/>
      </c>
      <c r="AM70" s="44" t="str">
        <f t="shared" si="28"/>
        <v/>
      </c>
      <c r="AN70" s="44" t="str">
        <f t="shared" si="29"/>
        <v/>
      </c>
      <c r="AO70" s="44" t="str">
        <f t="shared" si="30"/>
        <v/>
      </c>
    </row>
    <row r="71" spans="1:41" ht="14.25" thickBot="1">
      <c r="A71" s="20">
        <v>62</v>
      </c>
      <c r="B71" s="22"/>
      <c r="C71" s="22"/>
      <c r="D71" s="22"/>
      <c r="E71" s="23"/>
      <c r="F71" s="47"/>
      <c r="G71" s="22"/>
      <c r="H71" s="52"/>
      <c r="I71" s="65"/>
      <c r="J71" s="56"/>
      <c r="K71" s="56"/>
      <c r="L71" s="93"/>
      <c r="M71" s="47"/>
      <c r="N71" s="77"/>
      <c r="O71" s="77"/>
      <c r="P71" s="137" t="str">
        <f t="shared" si="11"/>
        <v/>
      </c>
      <c r="Q71" s="137" t="str">
        <f t="shared" si="1"/>
        <v/>
      </c>
      <c r="R71" s="138" t="str">
        <f t="shared" si="12"/>
        <v/>
      </c>
      <c r="S71" s="102"/>
      <c r="T71" s="102"/>
      <c r="U71" s="102"/>
      <c r="V71" s="102" t="str">
        <f t="shared" si="20"/>
        <v/>
      </c>
      <c r="W71" s="102" t="str">
        <f t="shared" si="21"/>
        <v/>
      </c>
      <c r="X71" s="102" t="str">
        <f t="shared" si="22"/>
        <v/>
      </c>
      <c r="Y71" s="102" t="str">
        <f t="shared" si="23"/>
        <v/>
      </c>
      <c r="Z71" s="102" t="str">
        <f t="shared" si="17"/>
        <v/>
      </c>
      <c r="AA71" s="102" t="str">
        <f t="shared" si="18"/>
        <v/>
      </c>
      <c r="AB71" s="102" t="str">
        <f t="shared" si="19"/>
        <v/>
      </c>
      <c r="AC71" s="83"/>
      <c r="AH71" s="46" t="str">
        <f t="shared" si="24"/>
        <v/>
      </c>
      <c r="AI71" s="46" t="str">
        <f t="shared" si="25"/>
        <v/>
      </c>
      <c r="AJ71" s="206" t="str">
        <f t="shared" si="26"/>
        <v/>
      </c>
      <c r="AK71" s="44" t="str">
        <f t="shared" si="31"/>
        <v/>
      </c>
      <c r="AL71" s="44" t="str">
        <f t="shared" si="27"/>
        <v/>
      </c>
      <c r="AM71" s="44" t="str">
        <f t="shared" si="28"/>
        <v/>
      </c>
      <c r="AN71" s="44" t="str">
        <f t="shared" si="29"/>
        <v/>
      </c>
      <c r="AO71" s="44" t="str">
        <f t="shared" si="30"/>
        <v/>
      </c>
    </row>
    <row r="72" spans="1:41" ht="14.25" thickBot="1">
      <c r="A72" s="20">
        <v>63</v>
      </c>
      <c r="B72" s="22"/>
      <c r="C72" s="22"/>
      <c r="D72" s="22"/>
      <c r="E72" s="23"/>
      <c r="F72" s="47"/>
      <c r="G72" s="22"/>
      <c r="H72" s="52"/>
      <c r="I72" s="65"/>
      <c r="J72" s="56"/>
      <c r="K72" s="56"/>
      <c r="L72" s="93"/>
      <c r="M72" s="47"/>
      <c r="N72" s="77"/>
      <c r="O72" s="77"/>
      <c r="P72" s="137" t="str">
        <f t="shared" si="11"/>
        <v/>
      </c>
      <c r="Q72" s="137" t="str">
        <f t="shared" si="1"/>
        <v/>
      </c>
      <c r="R72" s="138" t="str">
        <f t="shared" si="12"/>
        <v/>
      </c>
      <c r="S72" s="102"/>
      <c r="T72" s="102"/>
      <c r="U72" s="102"/>
      <c r="V72" s="102" t="str">
        <f t="shared" si="20"/>
        <v/>
      </c>
      <c r="W72" s="102" t="str">
        <f t="shared" si="21"/>
        <v/>
      </c>
      <c r="X72" s="102" t="str">
        <f t="shared" si="22"/>
        <v/>
      </c>
      <c r="Y72" s="102" t="str">
        <f t="shared" si="23"/>
        <v/>
      </c>
      <c r="Z72" s="102" t="str">
        <f t="shared" si="17"/>
        <v/>
      </c>
      <c r="AA72" s="102" t="str">
        <f t="shared" si="18"/>
        <v/>
      </c>
      <c r="AB72" s="102" t="str">
        <f t="shared" si="19"/>
        <v/>
      </c>
      <c r="AC72" s="83"/>
      <c r="AH72" s="46" t="str">
        <f t="shared" si="24"/>
        <v/>
      </c>
      <c r="AI72" s="46" t="str">
        <f t="shared" si="25"/>
        <v/>
      </c>
      <c r="AJ72" s="206" t="str">
        <f t="shared" si="26"/>
        <v/>
      </c>
      <c r="AK72" s="44" t="str">
        <f t="shared" si="31"/>
        <v/>
      </c>
      <c r="AL72" s="44" t="str">
        <f t="shared" si="27"/>
        <v/>
      </c>
      <c r="AM72" s="44" t="str">
        <f t="shared" si="28"/>
        <v/>
      </c>
      <c r="AN72" s="44" t="str">
        <f t="shared" si="29"/>
        <v/>
      </c>
      <c r="AO72" s="44" t="str">
        <f t="shared" si="30"/>
        <v/>
      </c>
    </row>
    <row r="73" spans="1:41" ht="14.25" thickBot="1">
      <c r="A73" s="20">
        <v>64</v>
      </c>
      <c r="B73" s="22"/>
      <c r="C73" s="22"/>
      <c r="D73" s="22"/>
      <c r="E73" s="23"/>
      <c r="F73" s="47"/>
      <c r="G73" s="22"/>
      <c r="H73" s="52"/>
      <c r="I73" s="65"/>
      <c r="J73" s="56"/>
      <c r="K73" s="56"/>
      <c r="L73" s="93"/>
      <c r="M73" s="47"/>
      <c r="N73" s="77"/>
      <c r="O73" s="77"/>
      <c r="P73" s="137" t="str">
        <f t="shared" si="11"/>
        <v/>
      </c>
      <c r="Q73" s="137" t="str">
        <f t="shared" si="1"/>
        <v/>
      </c>
      <c r="R73" s="138" t="str">
        <f t="shared" si="12"/>
        <v/>
      </c>
      <c r="S73" s="102"/>
      <c r="T73" s="102"/>
      <c r="U73" s="102"/>
      <c r="V73" s="102" t="str">
        <f t="shared" si="20"/>
        <v/>
      </c>
      <c r="W73" s="102" t="str">
        <f t="shared" si="21"/>
        <v/>
      </c>
      <c r="X73" s="102" t="str">
        <f t="shared" si="22"/>
        <v/>
      </c>
      <c r="Y73" s="102" t="str">
        <f t="shared" si="23"/>
        <v/>
      </c>
      <c r="Z73" s="102" t="str">
        <f t="shared" si="17"/>
        <v/>
      </c>
      <c r="AA73" s="102" t="str">
        <f t="shared" si="18"/>
        <v/>
      </c>
      <c r="AB73" s="102" t="str">
        <f t="shared" si="19"/>
        <v/>
      </c>
      <c r="AC73" s="83"/>
      <c r="AH73" s="46" t="str">
        <f t="shared" si="24"/>
        <v/>
      </c>
      <c r="AI73" s="46" t="str">
        <f t="shared" si="25"/>
        <v/>
      </c>
      <c r="AJ73" s="206" t="str">
        <f t="shared" si="26"/>
        <v/>
      </c>
      <c r="AK73" s="44" t="str">
        <f t="shared" si="31"/>
        <v/>
      </c>
      <c r="AL73" s="44" t="str">
        <f t="shared" si="27"/>
        <v/>
      </c>
      <c r="AM73" s="44" t="str">
        <f t="shared" si="28"/>
        <v/>
      </c>
      <c r="AN73" s="44" t="str">
        <f t="shared" si="29"/>
        <v/>
      </c>
      <c r="AO73" s="44" t="str">
        <f t="shared" si="30"/>
        <v/>
      </c>
    </row>
    <row r="74" spans="1:41" ht="14.25" thickBot="1">
      <c r="A74" s="20">
        <v>65</v>
      </c>
      <c r="B74" s="22"/>
      <c r="C74" s="22"/>
      <c r="D74" s="22"/>
      <c r="E74" s="23"/>
      <c r="F74" s="47"/>
      <c r="G74" s="22"/>
      <c r="H74" s="52"/>
      <c r="I74" s="65"/>
      <c r="J74" s="56"/>
      <c r="K74" s="56"/>
      <c r="L74" s="93"/>
      <c r="M74" s="47"/>
      <c r="N74" s="77"/>
      <c r="O74" s="77"/>
      <c r="P74" s="137" t="str">
        <f t="shared" si="11"/>
        <v/>
      </c>
      <c r="Q74" s="137" t="str">
        <f t="shared" si="1"/>
        <v/>
      </c>
      <c r="R74" s="138" t="str">
        <f t="shared" si="12"/>
        <v/>
      </c>
      <c r="S74" s="102"/>
      <c r="T74" s="102"/>
      <c r="U74" s="102"/>
      <c r="V74" s="102" t="str">
        <f t="shared" ref="V74:V99" si="32">IF(D74="男",1,IF(D74="女",2,""))</f>
        <v/>
      </c>
      <c r="W74" s="102" t="str">
        <f t="shared" ref="W74:W100" si="33">IF(M74="","",IF(M74="事前","11",IF(M74="当日",12,"")))</f>
        <v/>
      </c>
      <c r="X74" s="102" t="str">
        <f t="shared" ref="X74:X99" si="34">IF(N74="","",IF(N74="事前",22,IF(N74="当日",23,"")))</f>
        <v/>
      </c>
      <c r="Y74" s="102" t="str">
        <f t="shared" ref="Y74:Y99" si="35">IF(O74="","",IF(O74="事前",33,IF(O74="当日",34,"""")))</f>
        <v/>
      </c>
      <c r="Z74" s="102" t="str">
        <f t="shared" si="17"/>
        <v/>
      </c>
      <c r="AA74" s="102" t="str">
        <f t="shared" si="18"/>
        <v/>
      </c>
      <c r="AB74" s="102" t="str">
        <f t="shared" si="19"/>
        <v/>
      </c>
      <c r="AC74" s="83"/>
      <c r="AH74" s="46" t="str">
        <f t="shared" ref="AH74:AH99" si="36">IF(M74="事前",600,IF(M74="当日",700,""))</f>
        <v/>
      </c>
      <c r="AI74" s="46" t="str">
        <f t="shared" ref="AI74:AI99" si="37">IF(N74="事前",600,IF(N74="当日",700,""))</f>
        <v/>
      </c>
      <c r="AJ74" s="206" t="str">
        <f t="shared" ref="AJ74:AJ99" si="38">IF(O74="事前",600,IF(O74="当日",700,""))</f>
        <v/>
      </c>
      <c r="AK74" s="44" t="str">
        <f t="shared" si="31"/>
        <v/>
      </c>
      <c r="AL74" s="44" t="str">
        <f t="shared" ref="AL74:AL99" si="39">IF(J74="","",2000)</f>
        <v/>
      </c>
      <c r="AM74" s="44" t="str">
        <f t="shared" ref="AM74:AM99" si="40">IF(J74="","",AH74)</f>
        <v/>
      </c>
      <c r="AN74" s="44" t="str">
        <f t="shared" ref="AN74:AN99" si="41">IF(L74="",AI74,0)</f>
        <v/>
      </c>
      <c r="AO74" s="44" t="str">
        <f t="shared" ref="AO74:AO99" si="42">IF(L74="",AJ74,0)</f>
        <v/>
      </c>
    </row>
    <row r="75" spans="1:41" ht="14.25" thickBot="1">
      <c r="A75" s="20">
        <v>66</v>
      </c>
      <c r="B75" s="22"/>
      <c r="C75" s="22"/>
      <c r="D75" s="22"/>
      <c r="E75" s="23"/>
      <c r="F75" s="47"/>
      <c r="G75" s="22"/>
      <c r="H75" s="52"/>
      <c r="I75" s="65"/>
      <c r="J75" s="56"/>
      <c r="K75" s="56"/>
      <c r="L75" s="93"/>
      <c r="M75" s="47"/>
      <c r="N75" s="77"/>
      <c r="O75" s="77"/>
      <c r="P75" s="137" t="str">
        <f t="shared" ref="P75:P99" si="43">IF(B75="","",IF(M75="事前",600,IF(M75="当日",700,"")))</f>
        <v/>
      </c>
      <c r="Q75" s="137" t="str">
        <f t="shared" ref="Q75:Q99" si="44">IF(A75="","",IF(N75="事前",600,IF(N75="当日",700,"")))</f>
        <v/>
      </c>
      <c r="R75" s="138" t="str">
        <f t="shared" ref="R75:R99" si="45">IF(A75="","",IF(O75="事前",600,IF(O75="当日",700,"")))</f>
        <v/>
      </c>
      <c r="S75" s="102"/>
      <c r="T75" s="102"/>
      <c r="U75" s="102"/>
      <c r="V75" s="102" t="str">
        <f t="shared" si="32"/>
        <v/>
      </c>
      <c r="W75" s="102" t="str">
        <f t="shared" si="33"/>
        <v/>
      </c>
      <c r="X75" s="102" t="str">
        <f t="shared" si="34"/>
        <v/>
      </c>
      <c r="Y75" s="102" t="str">
        <f t="shared" si="35"/>
        <v/>
      </c>
      <c r="Z75" s="102" t="str">
        <f t="shared" si="17"/>
        <v/>
      </c>
      <c r="AA75" s="102" t="str">
        <f t="shared" si="18"/>
        <v/>
      </c>
      <c r="AB75" s="102" t="str">
        <f t="shared" si="19"/>
        <v/>
      </c>
      <c r="AC75" s="83"/>
      <c r="AH75" s="46" t="str">
        <f t="shared" si="36"/>
        <v/>
      </c>
      <c r="AI75" s="46" t="str">
        <f t="shared" si="37"/>
        <v/>
      </c>
      <c r="AJ75" s="206" t="str">
        <f t="shared" si="38"/>
        <v/>
      </c>
      <c r="AK75" s="44" t="str">
        <f t="shared" ref="AK75:AK99" si="46">IF(L75="",AH75,"無料")</f>
        <v/>
      </c>
      <c r="AL75" s="44" t="str">
        <f t="shared" si="39"/>
        <v/>
      </c>
      <c r="AM75" s="44" t="str">
        <f t="shared" si="40"/>
        <v/>
      </c>
      <c r="AN75" s="44" t="str">
        <f t="shared" si="41"/>
        <v/>
      </c>
      <c r="AO75" s="44" t="str">
        <f t="shared" si="42"/>
        <v/>
      </c>
    </row>
    <row r="76" spans="1:41" ht="14.25" thickBot="1">
      <c r="A76" s="20">
        <v>67</v>
      </c>
      <c r="B76" s="22"/>
      <c r="C76" s="22"/>
      <c r="D76" s="22"/>
      <c r="E76" s="23"/>
      <c r="F76" s="47"/>
      <c r="G76" s="22"/>
      <c r="H76" s="52"/>
      <c r="I76" s="65"/>
      <c r="J76" s="56"/>
      <c r="K76" s="56"/>
      <c r="L76" s="93"/>
      <c r="M76" s="47"/>
      <c r="N76" s="77"/>
      <c r="O76" s="77"/>
      <c r="P76" s="137" t="str">
        <f t="shared" si="43"/>
        <v/>
      </c>
      <c r="Q76" s="137" t="str">
        <f t="shared" si="44"/>
        <v/>
      </c>
      <c r="R76" s="138" t="str">
        <f t="shared" si="45"/>
        <v/>
      </c>
      <c r="S76" s="102"/>
      <c r="T76" s="102"/>
      <c r="U76" s="102"/>
      <c r="V76" s="102" t="str">
        <f t="shared" si="32"/>
        <v/>
      </c>
      <c r="W76" s="102" t="str">
        <f t="shared" si="33"/>
        <v/>
      </c>
      <c r="X76" s="102" t="str">
        <f t="shared" si="34"/>
        <v/>
      </c>
      <c r="Y76" s="102" t="str">
        <f t="shared" si="35"/>
        <v/>
      </c>
      <c r="Z76" s="102" t="str">
        <f t="shared" ref="Z76:Z99" si="47">CONCATENATE(V76,W76)</f>
        <v/>
      </c>
      <c r="AA76" s="102" t="str">
        <f t="shared" ref="AA76:AA99" si="48">CONCATENATE(V76,X76)</f>
        <v/>
      </c>
      <c r="AB76" s="102" t="str">
        <f t="shared" ref="AB76:AB99" si="49">CONCATENATE(V76,Y76)</f>
        <v/>
      </c>
      <c r="AC76" s="83"/>
      <c r="AH76" s="46" t="str">
        <f t="shared" si="36"/>
        <v/>
      </c>
      <c r="AI76" s="46" t="str">
        <f t="shared" si="37"/>
        <v/>
      </c>
      <c r="AJ76" s="206" t="str">
        <f t="shared" si="38"/>
        <v/>
      </c>
      <c r="AK76" s="44" t="str">
        <f t="shared" si="46"/>
        <v/>
      </c>
      <c r="AL76" s="44" t="str">
        <f t="shared" si="39"/>
        <v/>
      </c>
      <c r="AM76" s="44" t="str">
        <f t="shared" si="40"/>
        <v/>
      </c>
      <c r="AN76" s="44" t="str">
        <f t="shared" si="41"/>
        <v/>
      </c>
      <c r="AO76" s="44" t="str">
        <f t="shared" si="42"/>
        <v/>
      </c>
    </row>
    <row r="77" spans="1:41" ht="14.25" thickBot="1">
      <c r="A77" s="20">
        <v>68</v>
      </c>
      <c r="B77" s="22"/>
      <c r="C77" s="22"/>
      <c r="D77" s="22"/>
      <c r="E77" s="23"/>
      <c r="F77" s="47"/>
      <c r="G77" s="22"/>
      <c r="H77" s="52"/>
      <c r="I77" s="65"/>
      <c r="J77" s="56"/>
      <c r="K77" s="56"/>
      <c r="L77" s="93"/>
      <c r="M77" s="47"/>
      <c r="N77" s="77"/>
      <c r="O77" s="77"/>
      <c r="P77" s="137" t="str">
        <f t="shared" si="43"/>
        <v/>
      </c>
      <c r="Q77" s="137" t="str">
        <f t="shared" si="44"/>
        <v/>
      </c>
      <c r="R77" s="138" t="str">
        <f t="shared" si="45"/>
        <v/>
      </c>
      <c r="S77" s="102"/>
      <c r="T77" s="102"/>
      <c r="U77" s="102"/>
      <c r="V77" s="102" t="str">
        <f t="shared" si="32"/>
        <v/>
      </c>
      <c r="W77" s="102" t="str">
        <f t="shared" si="33"/>
        <v/>
      </c>
      <c r="X77" s="102" t="str">
        <f t="shared" si="34"/>
        <v/>
      </c>
      <c r="Y77" s="102" t="str">
        <f t="shared" si="35"/>
        <v/>
      </c>
      <c r="Z77" s="102" t="str">
        <f t="shared" si="47"/>
        <v/>
      </c>
      <c r="AA77" s="102" t="str">
        <f t="shared" si="48"/>
        <v/>
      </c>
      <c r="AB77" s="102" t="str">
        <f t="shared" si="49"/>
        <v/>
      </c>
      <c r="AC77" s="83"/>
      <c r="AH77" s="46" t="str">
        <f t="shared" si="36"/>
        <v/>
      </c>
      <c r="AI77" s="46" t="str">
        <f t="shared" si="37"/>
        <v/>
      </c>
      <c r="AJ77" s="206" t="str">
        <f t="shared" si="38"/>
        <v/>
      </c>
      <c r="AK77" s="44" t="str">
        <f t="shared" si="46"/>
        <v/>
      </c>
      <c r="AL77" s="44" t="str">
        <f t="shared" si="39"/>
        <v/>
      </c>
      <c r="AM77" s="44" t="str">
        <f t="shared" si="40"/>
        <v/>
      </c>
      <c r="AN77" s="44" t="str">
        <f t="shared" si="41"/>
        <v/>
      </c>
      <c r="AO77" s="44" t="str">
        <f t="shared" si="42"/>
        <v/>
      </c>
    </row>
    <row r="78" spans="1:41" ht="14.25" thickBot="1">
      <c r="A78" s="20">
        <v>69</v>
      </c>
      <c r="B78" s="22"/>
      <c r="C78" s="22"/>
      <c r="D78" s="22"/>
      <c r="E78" s="23"/>
      <c r="F78" s="47"/>
      <c r="G78" s="22"/>
      <c r="H78" s="52"/>
      <c r="I78" s="65"/>
      <c r="J78" s="56"/>
      <c r="K78" s="56"/>
      <c r="L78" s="93"/>
      <c r="M78" s="47"/>
      <c r="N78" s="77"/>
      <c r="O78" s="77"/>
      <c r="P78" s="137" t="str">
        <f t="shared" si="43"/>
        <v/>
      </c>
      <c r="Q78" s="137" t="str">
        <f t="shared" si="44"/>
        <v/>
      </c>
      <c r="R78" s="138" t="str">
        <f t="shared" si="45"/>
        <v/>
      </c>
      <c r="S78" s="102"/>
      <c r="T78" s="102"/>
      <c r="U78" s="102"/>
      <c r="V78" s="102" t="str">
        <f t="shared" si="32"/>
        <v/>
      </c>
      <c r="W78" s="102" t="str">
        <f t="shared" si="33"/>
        <v/>
      </c>
      <c r="X78" s="102" t="str">
        <f t="shared" si="34"/>
        <v/>
      </c>
      <c r="Y78" s="102" t="str">
        <f t="shared" si="35"/>
        <v/>
      </c>
      <c r="Z78" s="102" t="str">
        <f t="shared" si="47"/>
        <v/>
      </c>
      <c r="AA78" s="102" t="str">
        <f t="shared" si="48"/>
        <v/>
      </c>
      <c r="AB78" s="102" t="str">
        <f t="shared" si="49"/>
        <v/>
      </c>
      <c r="AC78" s="83"/>
      <c r="AH78" s="46" t="str">
        <f t="shared" si="36"/>
        <v/>
      </c>
      <c r="AI78" s="46" t="str">
        <f t="shared" si="37"/>
        <v/>
      </c>
      <c r="AJ78" s="206" t="str">
        <f t="shared" si="38"/>
        <v/>
      </c>
      <c r="AK78" s="44" t="str">
        <f t="shared" si="46"/>
        <v/>
      </c>
      <c r="AL78" s="44" t="str">
        <f t="shared" si="39"/>
        <v/>
      </c>
      <c r="AM78" s="44" t="str">
        <f t="shared" si="40"/>
        <v/>
      </c>
      <c r="AN78" s="44" t="str">
        <f t="shared" si="41"/>
        <v/>
      </c>
      <c r="AO78" s="44" t="str">
        <f t="shared" si="42"/>
        <v/>
      </c>
    </row>
    <row r="79" spans="1:41" ht="14.25" thickBot="1">
      <c r="A79" s="20">
        <v>70</v>
      </c>
      <c r="B79" s="22"/>
      <c r="C79" s="22"/>
      <c r="D79" s="22"/>
      <c r="E79" s="23"/>
      <c r="F79" s="47"/>
      <c r="G79" s="22"/>
      <c r="H79" s="52"/>
      <c r="I79" s="65"/>
      <c r="J79" s="56"/>
      <c r="K79" s="56"/>
      <c r="L79" s="93"/>
      <c r="M79" s="47"/>
      <c r="N79" s="77"/>
      <c r="O79" s="77"/>
      <c r="P79" s="137" t="str">
        <f t="shared" si="43"/>
        <v/>
      </c>
      <c r="Q79" s="137" t="str">
        <f t="shared" si="44"/>
        <v/>
      </c>
      <c r="R79" s="138" t="str">
        <f t="shared" si="45"/>
        <v/>
      </c>
      <c r="S79" s="102"/>
      <c r="T79" s="102"/>
      <c r="U79" s="102"/>
      <c r="V79" s="102" t="str">
        <f t="shared" si="32"/>
        <v/>
      </c>
      <c r="W79" s="102" t="str">
        <f t="shared" si="33"/>
        <v/>
      </c>
      <c r="X79" s="102" t="str">
        <f t="shared" si="34"/>
        <v/>
      </c>
      <c r="Y79" s="102" t="str">
        <f t="shared" si="35"/>
        <v/>
      </c>
      <c r="Z79" s="102" t="str">
        <f t="shared" si="47"/>
        <v/>
      </c>
      <c r="AA79" s="102" t="str">
        <f t="shared" si="48"/>
        <v/>
      </c>
      <c r="AB79" s="102" t="str">
        <f t="shared" si="49"/>
        <v/>
      </c>
      <c r="AC79" s="83"/>
      <c r="AH79" s="46" t="str">
        <f t="shared" si="36"/>
        <v/>
      </c>
      <c r="AI79" s="46" t="str">
        <f t="shared" si="37"/>
        <v/>
      </c>
      <c r="AJ79" s="206" t="str">
        <f t="shared" si="38"/>
        <v/>
      </c>
      <c r="AK79" s="44" t="str">
        <f t="shared" si="46"/>
        <v/>
      </c>
      <c r="AL79" s="44" t="str">
        <f t="shared" si="39"/>
        <v/>
      </c>
      <c r="AM79" s="44" t="str">
        <f t="shared" si="40"/>
        <v/>
      </c>
      <c r="AN79" s="44" t="str">
        <f t="shared" si="41"/>
        <v/>
      </c>
      <c r="AO79" s="44" t="str">
        <f t="shared" si="42"/>
        <v/>
      </c>
    </row>
    <row r="80" spans="1:41" ht="14.25" thickBot="1">
      <c r="A80" s="20">
        <v>71</v>
      </c>
      <c r="B80" s="22"/>
      <c r="C80" s="22"/>
      <c r="D80" s="22"/>
      <c r="E80" s="23"/>
      <c r="F80" s="47"/>
      <c r="G80" s="22"/>
      <c r="H80" s="52"/>
      <c r="I80" s="65"/>
      <c r="J80" s="56"/>
      <c r="K80" s="56"/>
      <c r="L80" s="93"/>
      <c r="M80" s="47"/>
      <c r="N80" s="77"/>
      <c r="O80" s="77"/>
      <c r="P80" s="137" t="str">
        <f t="shared" si="43"/>
        <v/>
      </c>
      <c r="Q80" s="137" t="str">
        <f t="shared" si="44"/>
        <v/>
      </c>
      <c r="R80" s="138" t="str">
        <f t="shared" si="45"/>
        <v/>
      </c>
      <c r="S80" s="102"/>
      <c r="T80" s="102"/>
      <c r="U80" s="102"/>
      <c r="V80" s="102" t="str">
        <f t="shared" si="32"/>
        <v/>
      </c>
      <c r="W80" s="102" t="str">
        <f t="shared" si="33"/>
        <v/>
      </c>
      <c r="X80" s="102" t="str">
        <f t="shared" si="34"/>
        <v/>
      </c>
      <c r="Y80" s="102" t="str">
        <f t="shared" si="35"/>
        <v/>
      </c>
      <c r="Z80" s="102" t="str">
        <f t="shared" si="47"/>
        <v/>
      </c>
      <c r="AA80" s="102" t="str">
        <f t="shared" si="48"/>
        <v/>
      </c>
      <c r="AB80" s="102" t="str">
        <f t="shared" si="49"/>
        <v/>
      </c>
      <c r="AC80" s="83"/>
      <c r="AH80" s="46" t="str">
        <f t="shared" si="36"/>
        <v/>
      </c>
      <c r="AI80" s="46" t="str">
        <f t="shared" si="37"/>
        <v/>
      </c>
      <c r="AJ80" s="206" t="str">
        <f t="shared" si="38"/>
        <v/>
      </c>
      <c r="AK80" s="44" t="str">
        <f t="shared" si="46"/>
        <v/>
      </c>
      <c r="AL80" s="44" t="str">
        <f t="shared" si="39"/>
        <v/>
      </c>
      <c r="AM80" s="44" t="str">
        <f t="shared" si="40"/>
        <v/>
      </c>
      <c r="AN80" s="44" t="str">
        <f t="shared" si="41"/>
        <v/>
      </c>
      <c r="AO80" s="44" t="str">
        <f t="shared" si="42"/>
        <v/>
      </c>
    </row>
    <row r="81" spans="1:41" ht="14.25" thickBot="1">
      <c r="A81" s="20">
        <v>72</v>
      </c>
      <c r="B81" s="22"/>
      <c r="C81" s="22"/>
      <c r="D81" s="22"/>
      <c r="E81" s="23"/>
      <c r="F81" s="47"/>
      <c r="G81" s="22"/>
      <c r="H81" s="52"/>
      <c r="I81" s="65"/>
      <c r="J81" s="56"/>
      <c r="K81" s="56"/>
      <c r="L81" s="93"/>
      <c r="M81" s="47"/>
      <c r="N81" s="77"/>
      <c r="O81" s="77"/>
      <c r="P81" s="137" t="str">
        <f t="shared" si="43"/>
        <v/>
      </c>
      <c r="Q81" s="137" t="str">
        <f t="shared" si="44"/>
        <v/>
      </c>
      <c r="R81" s="138" t="str">
        <f t="shared" si="45"/>
        <v/>
      </c>
      <c r="S81" s="102"/>
      <c r="T81" s="102"/>
      <c r="U81" s="102"/>
      <c r="V81" s="102" t="str">
        <f t="shared" si="32"/>
        <v/>
      </c>
      <c r="W81" s="102" t="str">
        <f t="shared" si="33"/>
        <v/>
      </c>
      <c r="X81" s="102" t="str">
        <f t="shared" si="34"/>
        <v/>
      </c>
      <c r="Y81" s="102" t="str">
        <f t="shared" si="35"/>
        <v/>
      </c>
      <c r="Z81" s="102" t="str">
        <f t="shared" si="47"/>
        <v/>
      </c>
      <c r="AA81" s="102" t="str">
        <f t="shared" si="48"/>
        <v/>
      </c>
      <c r="AB81" s="102" t="str">
        <f t="shared" si="49"/>
        <v/>
      </c>
      <c r="AC81" s="83"/>
      <c r="AH81" s="46" t="str">
        <f t="shared" si="36"/>
        <v/>
      </c>
      <c r="AI81" s="46" t="str">
        <f t="shared" si="37"/>
        <v/>
      </c>
      <c r="AJ81" s="206" t="str">
        <f t="shared" si="38"/>
        <v/>
      </c>
      <c r="AK81" s="44" t="str">
        <f t="shared" si="46"/>
        <v/>
      </c>
      <c r="AL81" s="44" t="str">
        <f t="shared" si="39"/>
        <v/>
      </c>
      <c r="AM81" s="44" t="str">
        <f t="shared" si="40"/>
        <v/>
      </c>
      <c r="AN81" s="44" t="str">
        <f t="shared" si="41"/>
        <v/>
      </c>
      <c r="AO81" s="44" t="str">
        <f t="shared" si="42"/>
        <v/>
      </c>
    </row>
    <row r="82" spans="1:41" ht="14.25" thickBot="1">
      <c r="A82" s="20">
        <v>73</v>
      </c>
      <c r="B82" s="22"/>
      <c r="C82" s="22"/>
      <c r="D82" s="22"/>
      <c r="E82" s="23"/>
      <c r="F82" s="47"/>
      <c r="G82" s="22"/>
      <c r="H82" s="52"/>
      <c r="I82" s="65"/>
      <c r="J82" s="56"/>
      <c r="K82" s="56"/>
      <c r="L82" s="93"/>
      <c r="M82" s="47"/>
      <c r="N82" s="77"/>
      <c r="O82" s="77"/>
      <c r="P82" s="137" t="str">
        <f t="shared" si="43"/>
        <v/>
      </c>
      <c r="Q82" s="137" t="str">
        <f t="shared" si="44"/>
        <v/>
      </c>
      <c r="R82" s="138" t="str">
        <f t="shared" si="45"/>
        <v/>
      </c>
      <c r="S82" s="102"/>
      <c r="T82" s="102"/>
      <c r="U82" s="102"/>
      <c r="V82" s="102" t="str">
        <f t="shared" si="32"/>
        <v/>
      </c>
      <c r="W82" s="102" t="str">
        <f t="shared" si="33"/>
        <v/>
      </c>
      <c r="X82" s="102" t="str">
        <f t="shared" si="34"/>
        <v/>
      </c>
      <c r="Y82" s="102" t="str">
        <f t="shared" si="35"/>
        <v/>
      </c>
      <c r="Z82" s="102" t="str">
        <f t="shared" si="47"/>
        <v/>
      </c>
      <c r="AA82" s="102" t="str">
        <f t="shared" si="48"/>
        <v/>
      </c>
      <c r="AB82" s="102" t="str">
        <f t="shared" si="49"/>
        <v/>
      </c>
      <c r="AC82" s="83"/>
      <c r="AH82" s="46" t="str">
        <f t="shared" si="36"/>
        <v/>
      </c>
      <c r="AI82" s="46" t="str">
        <f t="shared" si="37"/>
        <v/>
      </c>
      <c r="AJ82" s="206" t="str">
        <f t="shared" si="38"/>
        <v/>
      </c>
      <c r="AK82" s="44" t="str">
        <f t="shared" si="46"/>
        <v/>
      </c>
      <c r="AL82" s="44" t="str">
        <f t="shared" si="39"/>
        <v/>
      </c>
      <c r="AM82" s="44" t="str">
        <f t="shared" si="40"/>
        <v/>
      </c>
      <c r="AN82" s="44" t="str">
        <f t="shared" si="41"/>
        <v/>
      </c>
      <c r="AO82" s="44" t="str">
        <f t="shared" si="42"/>
        <v/>
      </c>
    </row>
    <row r="83" spans="1:41" ht="14.25" thickBot="1">
      <c r="A83" s="20">
        <v>74</v>
      </c>
      <c r="B83" s="22"/>
      <c r="C83" s="22"/>
      <c r="D83" s="22"/>
      <c r="E83" s="23"/>
      <c r="F83" s="47"/>
      <c r="G83" s="22"/>
      <c r="H83" s="52"/>
      <c r="I83" s="65"/>
      <c r="J83" s="56"/>
      <c r="K83" s="56"/>
      <c r="L83" s="93"/>
      <c r="M83" s="47"/>
      <c r="N83" s="77"/>
      <c r="O83" s="77"/>
      <c r="P83" s="137" t="str">
        <f t="shared" si="43"/>
        <v/>
      </c>
      <c r="Q83" s="137" t="str">
        <f t="shared" si="44"/>
        <v/>
      </c>
      <c r="R83" s="138" t="str">
        <f t="shared" si="45"/>
        <v/>
      </c>
      <c r="S83" s="102"/>
      <c r="T83" s="102"/>
      <c r="U83" s="102"/>
      <c r="V83" s="102" t="str">
        <f t="shared" si="32"/>
        <v/>
      </c>
      <c r="W83" s="102" t="str">
        <f t="shared" si="33"/>
        <v/>
      </c>
      <c r="X83" s="102" t="str">
        <f t="shared" si="34"/>
        <v/>
      </c>
      <c r="Y83" s="102" t="str">
        <f t="shared" si="35"/>
        <v/>
      </c>
      <c r="Z83" s="102" t="str">
        <f t="shared" si="47"/>
        <v/>
      </c>
      <c r="AA83" s="102" t="str">
        <f t="shared" si="48"/>
        <v/>
      </c>
      <c r="AB83" s="102" t="str">
        <f t="shared" si="49"/>
        <v/>
      </c>
      <c r="AC83" s="83"/>
      <c r="AH83" s="46" t="str">
        <f t="shared" si="36"/>
        <v/>
      </c>
      <c r="AI83" s="46" t="str">
        <f t="shared" si="37"/>
        <v/>
      </c>
      <c r="AJ83" s="206" t="str">
        <f t="shared" si="38"/>
        <v/>
      </c>
      <c r="AK83" s="44" t="str">
        <f t="shared" si="46"/>
        <v/>
      </c>
      <c r="AL83" s="44" t="str">
        <f t="shared" si="39"/>
        <v/>
      </c>
      <c r="AM83" s="44" t="str">
        <f t="shared" si="40"/>
        <v/>
      </c>
      <c r="AN83" s="44" t="str">
        <f t="shared" si="41"/>
        <v/>
      </c>
      <c r="AO83" s="44" t="str">
        <f t="shared" si="42"/>
        <v/>
      </c>
    </row>
    <row r="84" spans="1:41" ht="14.25" thickBot="1">
      <c r="A84" s="20">
        <v>75</v>
      </c>
      <c r="B84" s="22"/>
      <c r="C84" s="22"/>
      <c r="D84" s="22"/>
      <c r="E84" s="23"/>
      <c r="F84" s="47"/>
      <c r="G84" s="22"/>
      <c r="H84" s="52"/>
      <c r="I84" s="65"/>
      <c r="J84" s="56"/>
      <c r="K84" s="56"/>
      <c r="L84" s="93"/>
      <c r="M84" s="47"/>
      <c r="N84" s="77"/>
      <c r="O84" s="77"/>
      <c r="P84" s="137" t="str">
        <f t="shared" si="43"/>
        <v/>
      </c>
      <c r="Q84" s="137" t="str">
        <f t="shared" si="44"/>
        <v/>
      </c>
      <c r="R84" s="138" t="str">
        <f t="shared" si="45"/>
        <v/>
      </c>
      <c r="S84" s="102"/>
      <c r="T84" s="102"/>
      <c r="U84" s="102"/>
      <c r="V84" s="102" t="str">
        <f t="shared" si="32"/>
        <v/>
      </c>
      <c r="W84" s="102" t="str">
        <f t="shared" si="33"/>
        <v/>
      </c>
      <c r="X84" s="102" t="str">
        <f t="shared" si="34"/>
        <v/>
      </c>
      <c r="Y84" s="102" t="str">
        <f t="shared" si="35"/>
        <v/>
      </c>
      <c r="Z84" s="102" t="str">
        <f t="shared" si="47"/>
        <v/>
      </c>
      <c r="AA84" s="102" t="str">
        <f t="shared" si="48"/>
        <v/>
      </c>
      <c r="AB84" s="102" t="str">
        <f t="shared" si="49"/>
        <v/>
      </c>
      <c r="AC84" s="83"/>
      <c r="AH84" s="46" t="str">
        <f t="shared" si="36"/>
        <v/>
      </c>
      <c r="AI84" s="46" t="str">
        <f t="shared" si="37"/>
        <v/>
      </c>
      <c r="AJ84" s="206" t="str">
        <f t="shared" si="38"/>
        <v/>
      </c>
      <c r="AK84" s="44" t="str">
        <f t="shared" si="46"/>
        <v/>
      </c>
      <c r="AL84" s="44" t="str">
        <f t="shared" si="39"/>
        <v/>
      </c>
      <c r="AM84" s="44" t="str">
        <f t="shared" si="40"/>
        <v/>
      </c>
      <c r="AN84" s="44" t="str">
        <f t="shared" si="41"/>
        <v/>
      </c>
      <c r="AO84" s="44" t="str">
        <f t="shared" si="42"/>
        <v/>
      </c>
    </row>
    <row r="85" spans="1:41" ht="14.25" thickBot="1">
      <c r="A85" s="20">
        <v>76</v>
      </c>
      <c r="B85" s="22"/>
      <c r="C85" s="22"/>
      <c r="D85" s="22"/>
      <c r="E85" s="23"/>
      <c r="F85" s="47"/>
      <c r="G85" s="22"/>
      <c r="H85" s="52"/>
      <c r="I85" s="65"/>
      <c r="J85" s="56"/>
      <c r="K85" s="56"/>
      <c r="L85" s="93"/>
      <c r="M85" s="47"/>
      <c r="N85" s="77"/>
      <c r="O85" s="77"/>
      <c r="P85" s="137" t="str">
        <f t="shared" si="43"/>
        <v/>
      </c>
      <c r="Q85" s="137" t="str">
        <f t="shared" si="44"/>
        <v/>
      </c>
      <c r="R85" s="138" t="str">
        <f t="shared" si="45"/>
        <v/>
      </c>
      <c r="S85" s="102"/>
      <c r="T85" s="102"/>
      <c r="U85" s="102"/>
      <c r="V85" s="102" t="str">
        <f t="shared" si="32"/>
        <v/>
      </c>
      <c r="W85" s="102" t="str">
        <f t="shared" si="33"/>
        <v/>
      </c>
      <c r="X85" s="102" t="str">
        <f t="shared" si="34"/>
        <v/>
      </c>
      <c r="Y85" s="102" t="str">
        <f t="shared" si="35"/>
        <v/>
      </c>
      <c r="Z85" s="102" t="str">
        <f t="shared" si="47"/>
        <v/>
      </c>
      <c r="AA85" s="102" t="str">
        <f t="shared" si="48"/>
        <v/>
      </c>
      <c r="AB85" s="102" t="str">
        <f t="shared" si="49"/>
        <v/>
      </c>
      <c r="AC85" s="83"/>
      <c r="AH85" s="46" t="str">
        <f t="shared" si="36"/>
        <v/>
      </c>
      <c r="AI85" s="46" t="str">
        <f t="shared" si="37"/>
        <v/>
      </c>
      <c r="AJ85" s="206" t="str">
        <f t="shared" si="38"/>
        <v/>
      </c>
      <c r="AK85" s="44" t="str">
        <f t="shared" si="46"/>
        <v/>
      </c>
      <c r="AL85" s="44" t="str">
        <f t="shared" si="39"/>
        <v/>
      </c>
      <c r="AM85" s="44" t="str">
        <f t="shared" si="40"/>
        <v/>
      </c>
      <c r="AN85" s="44" t="str">
        <f t="shared" si="41"/>
        <v/>
      </c>
      <c r="AO85" s="44" t="str">
        <f t="shared" si="42"/>
        <v/>
      </c>
    </row>
    <row r="86" spans="1:41" ht="14.25" thickBot="1">
      <c r="A86" s="20">
        <v>77</v>
      </c>
      <c r="B86" s="22"/>
      <c r="C86" s="22"/>
      <c r="D86" s="22"/>
      <c r="E86" s="23"/>
      <c r="F86" s="47"/>
      <c r="G86" s="22"/>
      <c r="H86" s="52"/>
      <c r="I86" s="65"/>
      <c r="J86" s="56"/>
      <c r="K86" s="56"/>
      <c r="L86" s="93"/>
      <c r="M86" s="47"/>
      <c r="N86" s="77"/>
      <c r="O86" s="77"/>
      <c r="P86" s="137" t="str">
        <f t="shared" si="43"/>
        <v/>
      </c>
      <c r="Q86" s="137" t="str">
        <f t="shared" si="44"/>
        <v/>
      </c>
      <c r="R86" s="138" t="str">
        <f t="shared" si="45"/>
        <v/>
      </c>
      <c r="S86" s="102"/>
      <c r="T86" s="102"/>
      <c r="U86" s="102"/>
      <c r="V86" s="102" t="str">
        <f t="shared" si="32"/>
        <v/>
      </c>
      <c r="W86" s="102" t="str">
        <f t="shared" si="33"/>
        <v/>
      </c>
      <c r="X86" s="102" t="str">
        <f t="shared" si="34"/>
        <v/>
      </c>
      <c r="Y86" s="102" t="str">
        <f t="shared" si="35"/>
        <v/>
      </c>
      <c r="Z86" s="102" t="str">
        <f t="shared" si="47"/>
        <v/>
      </c>
      <c r="AA86" s="102" t="str">
        <f t="shared" si="48"/>
        <v/>
      </c>
      <c r="AB86" s="102" t="str">
        <f t="shared" si="49"/>
        <v/>
      </c>
      <c r="AC86" s="83"/>
      <c r="AH86" s="46" t="str">
        <f t="shared" si="36"/>
        <v/>
      </c>
      <c r="AI86" s="46" t="str">
        <f t="shared" si="37"/>
        <v/>
      </c>
      <c r="AJ86" s="206" t="str">
        <f t="shared" si="38"/>
        <v/>
      </c>
      <c r="AK86" s="44" t="str">
        <f t="shared" si="46"/>
        <v/>
      </c>
      <c r="AL86" s="44" t="str">
        <f t="shared" si="39"/>
        <v/>
      </c>
      <c r="AM86" s="44" t="str">
        <f t="shared" si="40"/>
        <v/>
      </c>
      <c r="AN86" s="44" t="str">
        <f t="shared" si="41"/>
        <v/>
      </c>
      <c r="AO86" s="44" t="str">
        <f t="shared" si="42"/>
        <v/>
      </c>
    </row>
    <row r="87" spans="1:41" ht="14.25" thickBot="1">
      <c r="A87" s="20">
        <v>78</v>
      </c>
      <c r="B87" s="22"/>
      <c r="C87" s="22"/>
      <c r="D87" s="22"/>
      <c r="E87" s="23"/>
      <c r="F87" s="47"/>
      <c r="G87" s="22"/>
      <c r="H87" s="52"/>
      <c r="I87" s="65"/>
      <c r="J87" s="56"/>
      <c r="K87" s="56"/>
      <c r="L87" s="93"/>
      <c r="M87" s="47"/>
      <c r="N87" s="77"/>
      <c r="O87" s="77"/>
      <c r="P87" s="137" t="str">
        <f t="shared" si="43"/>
        <v/>
      </c>
      <c r="Q87" s="137" t="str">
        <f t="shared" si="44"/>
        <v/>
      </c>
      <c r="R87" s="138" t="str">
        <f t="shared" si="45"/>
        <v/>
      </c>
      <c r="S87" s="102"/>
      <c r="T87" s="102"/>
      <c r="U87" s="102"/>
      <c r="V87" s="102" t="str">
        <f t="shared" si="32"/>
        <v/>
      </c>
      <c r="W87" s="102" t="str">
        <f t="shared" si="33"/>
        <v/>
      </c>
      <c r="X87" s="102" t="str">
        <f t="shared" si="34"/>
        <v/>
      </c>
      <c r="Y87" s="102" t="str">
        <f t="shared" si="35"/>
        <v/>
      </c>
      <c r="Z87" s="102" t="str">
        <f t="shared" si="47"/>
        <v/>
      </c>
      <c r="AA87" s="102" t="str">
        <f t="shared" si="48"/>
        <v/>
      </c>
      <c r="AB87" s="102" t="str">
        <f t="shared" si="49"/>
        <v/>
      </c>
      <c r="AC87" s="83"/>
      <c r="AH87" s="46" t="str">
        <f t="shared" si="36"/>
        <v/>
      </c>
      <c r="AI87" s="46" t="str">
        <f t="shared" si="37"/>
        <v/>
      </c>
      <c r="AJ87" s="206" t="str">
        <f t="shared" si="38"/>
        <v/>
      </c>
      <c r="AK87" s="44" t="str">
        <f t="shared" si="46"/>
        <v/>
      </c>
      <c r="AL87" s="44" t="str">
        <f t="shared" si="39"/>
        <v/>
      </c>
      <c r="AM87" s="44" t="str">
        <f t="shared" si="40"/>
        <v/>
      </c>
      <c r="AN87" s="44" t="str">
        <f t="shared" si="41"/>
        <v/>
      </c>
      <c r="AO87" s="44" t="str">
        <f t="shared" si="42"/>
        <v/>
      </c>
    </row>
    <row r="88" spans="1:41" ht="14.25" thickBot="1">
      <c r="A88" s="20">
        <v>79</v>
      </c>
      <c r="B88" s="22"/>
      <c r="C88" s="22"/>
      <c r="D88" s="22"/>
      <c r="E88" s="23"/>
      <c r="F88" s="47"/>
      <c r="G88" s="22"/>
      <c r="H88" s="52"/>
      <c r="I88" s="65"/>
      <c r="J88" s="56"/>
      <c r="K88" s="56"/>
      <c r="L88" s="93"/>
      <c r="M88" s="47"/>
      <c r="N88" s="77"/>
      <c r="O88" s="77"/>
      <c r="P88" s="137" t="str">
        <f t="shared" si="43"/>
        <v/>
      </c>
      <c r="Q88" s="137" t="str">
        <f t="shared" si="44"/>
        <v/>
      </c>
      <c r="R88" s="138" t="str">
        <f t="shared" si="45"/>
        <v/>
      </c>
      <c r="S88" s="102"/>
      <c r="T88" s="102"/>
      <c r="U88" s="102"/>
      <c r="V88" s="102" t="str">
        <f t="shared" si="32"/>
        <v/>
      </c>
      <c r="W88" s="102" t="str">
        <f t="shared" si="33"/>
        <v/>
      </c>
      <c r="X88" s="102" t="str">
        <f t="shared" si="34"/>
        <v/>
      </c>
      <c r="Y88" s="102" t="str">
        <f t="shared" si="35"/>
        <v/>
      </c>
      <c r="Z88" s="102" t="str">
        <f t="shared" si="47"/>
        <v/>
      </c>
      <c r="AA88" s="102" t="str">
        <f t="shared" si="48"/>
        <v/>
      </c>
      <c r="AB88" s="102" t="str">
        <f t="shared" si="49"/>
        <v/>
      </c>
      <c r="AC88" s="83"/>
      <c r="AH88" s="46" t="str">
        <f t="shared" si="36"/>
        <v/>
      </c>
      <c r="AI88" s="46" t="str">
        <f t="shared" si="37"/>
        <v/>
      </c>
      <c r="AJ88" s="206" t="str">
        <f t="shared" si="38"/>
        <v/>
      </c>
      <c r="AK88" s="44" t="str">
        <f t="shared" si="46"/>
        <v/>
      </c>
      <c r="AL88" s="44" t="str">
        <f t="shared" si="39"/>
        <v/>
      </c>
      <c r="AM88" s="44" t="str">
        <f t="shared" si="40"/>
        <v/>
      </c>
      <c r="AN88" s="44" t="str">
        <f t="shared" si="41"/>
        <v/>
      </c>
      <c r="AO88" s="44" t="str">
        <f t="shared" si="42"/>
        <v/>
      </c>
    </row>
    <row r="89" spans="1:41" ht="14.25" thickBot="1">
      <c r="A89" s="20">
        <v>80</v>
      </c>
      <c r="B89" s="22"/>
      <c r="C89" s="22"/>
      <c r="D89" s="22"/>
      <c r="E89" s="23"/>
      <c r="F89" s="47"/>
      <c r="G89" s="22"/>
      <c r="H89" s="52"/>
      <c r="I89" s="65"/>
      <c r="J89" s="56"/>
      <c r="K89" s="56"/>
      <c r="L89" s="93"/>
      <c r="M89" s="47"/>
      <c r="N89" s="77"/>
      <c r="O89" s="77"/>
      <c r="P89" s="137" t="str">
        <f t="shared" si="43"/>
        <v/>
      </c>
      <c r="Q89" s="137" t="str">
        <f t="shared" si="44"/>
        <v/>
      </c>
      <c r="R89" s="138" t="str">
        <f t="shared" si="45"/>
        <v/>
      </c>
      <c r="S89" s="102"/>
      <c r="T89" s="102"/>
      <c r="U89" s="102"/>
      <c r="V89" s="102" t="str">
        <f t="shared" si="32"/>
        <v/>
      </c>
      <c r="W89" s="102" t="str">
        <f t="shared" si="33"/>
        <v/>
      </c>
      <c r="X89" s="102" t="str">
        <f t="shared" si="34"/>
        <v/>
      </c>
      <c r="Y89" s="102" t="str">
        <f t="shared" si="35"/>
        <v/>
      </c>
      <c r="Z89" s="102" t="str">
        <f t="shared" si="47"/>
        <v/>
      </c>
      <c r="AA89" s="102" t="str">
        <f t="shared" si="48"/>
        <v/>
      </c>
      <c r="AB89" s="102" t="str">
        <f t="shared" si="49"/>
        <v/>
      </c>
      <c r="AC89" s="83"/>
      <c r="AH89" s="46" t="str">
        <f t="shared" si="36"/>
        <v/>
      </c>
      <c r="AI89" s="46" t="str">
        <f t="shared" si="37"/>
        <v/>
      </c>
      <c r="AJ89" s="206" t="str">
        <f t="shared" si="38"/>
        <v/>
      </c>
      <c r="AK89" s="44" t="str">
        <f t="shared" si="46"/>
        <v/>
      </c>
      <c r="AL89" s="44" t="str">
        <f t="shared" si="39"/>
        <v/>
      </c>
      <c r="AM89" s="44" t="str">
        <f t="shared" si="40"/>
        <v/>
      </c>
      <c r="AN89" s="44" t="str">
        <f t="shared" si="41"/>
        <v/>
      </c>
      <c r="AO89" s="44" t="str">
        <f t="shared" si="42"/>
        <v/>
      </c>
    </row>
    <row r="90" spans="1:41" ht="14.25" thickBot="1">
      <c r="A90" s="20">
        <v>81</v>
      </c>
      <c r="B90" s="22"/>
      <c r="C90" s="22"/>
      <c r="D90" s="22"/>
      <c r="E90" s="23"/>
      <c r="F90" s="47"/>
      <c r="G90" s="22"/>
      <c r="H90" s="52"/>
      <c r="I90" s="65"/>
      <c r="J90" s="56"/>
      <c r="K90" s="56"/>
      <c r="L90" s="93"/>
      <c r="M90" s="47"/>
      <c r="N90" s="77"/>
      <c r="O90" s="77"/>
      <c r="P90" s="137" t="str">
        <f t="shared" si="43"/>
        <v/>
      </c>
      <c r="Q90" s="137" t="str">
        <f t="shared" si="44"/>
        <v/>
      </c>
      <c r="R90" s="138" t="str">
        <f t="shared" si="45"/>
        <v/>
      </c>
      <c r="S90" s="102"/>
      <c r="T90" s="102"/>
      <c r="U90" s="102"/>
      <c r="V90" s="102" t="str">
        <f t="shared" si="32"/>
        <v/>
      </c>
      <c r="W90" s="102" t="str">
        <f t="shared" si="33"/>
        <v/>
      </c>
      <c r="X90" s="102" t="str">
        <f t="shared" si="34"/>
        <v/>
      </c>
      <c r="Y90" s="102" t="str">
        <f t="shared" si="35"/>
        <v/>
      </c>
      <c r="Z90" s="102" t="str">
        <f t="shared" si="47"/>
        <v/>
      </c>
      <c r="AA90" s="102" t="str">
        <f t="shared" si="48"/>
        <v/>
      </c>
      <c r="AB90" s="102" t="str">
        <f t="shared" si="49"/>
        <v/>
      </c>
      <c r="AC90" s="83"/>
      <c r="AH90" s="46" t="str">
        <f t="shared" si="36"/>
        <v/>
      </c>
      <c r="AI90" s="46" t="str">
        <f t="shared" si="37"/>
        <v/>
      </c>
      <c r="AJ90" s="206" t="str">
        <f t="shared" si="38"/>
        <v/>
      </c>
      <c r="AK90" s="44" t="str">
        <f t="shared" si="46"/>
        <v/>
      </c>
      <c r="AL90" s="44" t="str">
        <f t="shared" si="39"/>
        <v/>
      </c>
      <c r="AM90" s="44" t="str">
        <f t="shared" si="40"/>
        <v/>
      </c>
      <c r="AN90" s="44" t="str">
        <f t="shared" si="41"/>
        <v/>
      </c>
      <c r="AO90" s="44" t="str">
        <f t="shared" si="42"/>
        <v/>
      </c>
    </row>
    <row r="91" spans="1:41" ht="14.25" thickBot="1">
      <c r="A91" s="20">
        <v>82</v>
      </c>
      <c r="B91" s="22"/>
      <c r="C91" s="22"/>
      <c r="D91" s="22"/>
      <c r="E91" s="23"/>
      <c r="F91" s="47"/>
      <c r="G91" s="22"/>
      <c r="H91" s="52"/>
      <c r="I91" s="65"/>
      <c r="J91" s="56"/>
      <c r="K91" s="56"/>
      <c r="L91" s="93"/>
      <c r="M91" s="47"/>
      <c r="N91" s="77"/>
      <c r="O91" s="77"/>
      <c r="P91" s="137" t="str">
        <f t="shared" si="43"/>
        <v/>
      </c>
      <c r="Q91" s="137" t="str">
        <f t="shared" si="44"/>
        <v/>
      </c>
      <c r="R91" s="138" t="str">
        <f t="shared" si="45"/>
        <v/>
      </c>
      <c r="S91" s="102"/>
      <c r="T91" s="102"/>
      <c r="U91" s="102"/>
      <c r="V91" s="102" t="str">
        <f t="shared" si="32"/>
        <v/>
      </c>
      <c r="W91" s="102" t="str">
        <f t="shared" si="33"/>
        <v/>
      </c>
      <c r="X91" s="102" t="str">
        <f t="shared" si="34"/>
        <v/>
      </c>
      <c r="Y91" s="102" t="str">
        <f t="shared" si="35"/>
        <v/>
      </c>
      <c r="Z91" s="102" t="str">
        <f t="shared" si="47"/>
        <v/>
      </c>
      <c r="AA91" s="102" t="str">
        <f t="shared" si="48"/>
        <v/>
      </c>
      <c r="AB91" s="102" t="str">
        <f t="shared" si="49"/>
        <v/>
      </c>
      <c r="AC91" s="83"/>
      <c r="AH91" s="46" t="str">
        <f t="shared" si="36"/>
        <v/>
      </c>
      <c r="AI91" s="46" t="str">
        <f t="shared" si="37"/>
        <v/>
      </c>
      <c r="AJ91" s="206" t="str">
        <f t="shared" si="38"/>
        <v/>
      </c>
      <c r="AK91" s="44" t="str">
        <f t="shared" si="46"/>
        <v/>
      </c>
      <c r="AL91" s="44" t="str">
        <f t="shared" si="39"/>
        <v/>
      </c>
      <c r="AM91" s="44" t="str">
        <f t="shared" si="40"/>
        <v/>
      </c>
      <c r="AN91" s="44" t="str">
        <f t="shared" si="41"/>
        <v/>
      </c>
      <c r="AO91" s="44" t="str">
        <f t="shared" si="42"/>
        <v/>
      </c>
    </row>
    <row r="92" spans="1:41" ht="14.25" thickBot="1">
      <c r="A92" s="20">
        <v>83</v>
      </c>
      <c r="B92" s="22"/>
      <c r="C92" s="22"/>
      <c r="D92" s="22"/>
      <c r="E92" s="23"/>
      <c r="F92" s="47"/>
      <c r="G92" s="22"/>
      <c r="H92" s="52"/>
      <c r="I92" s="65"/>
      <c r="J92" s="56"/>
      <c r="K92" s="56"/>
      <c r="L92" s="93"/>
      <c r="M92" s="47"/>
      <c r="N92" s="77"/>
      <c r="O92" s="77"/>
      <c r="P92" s="137" t="str">
        <f t="shared" si="43"/>
        <v/>
      </c>
      <c r="Q92" s="137" t="str">
        <f t="shared" si="44"/>
        <v/>
      </c>
      <c r="R92" s="138" t="str">
        <f t="shared" si="45"/>
        <v/>
      </c>
      <c r="S92" s="102"/>
      <c r="T92" s="102"/>
      <c r="U92" s="102"/>
      <c r="V92" s="102" t="str">
        <f t="shared" si="32"/>
        <v/>
      </c>
      <c r="W92" s="102" t="str">
        <f t="shared" si="33"/>
        <v/>
      </c>
      <c r="X92" s="102" t="str">
        <f t="shared" si="34"/>
        <v/>
      </c>
      <c r="Y92" s="102" t="str">
        <f t="shared" si="35"/>
        <v/>
      </c>
      <c r="Z92" s="102" t="str">
        <f t="shared" si="47"/>
        <v/>
      </c>
      <c r="AA92" s="102" t="str">
        <f t="shared" si="48"/>
        <v/>
      </c>
      <c r="AB92" s="102" t="str">
        <f t="shared" si="49"/>
        <v/>
      </c>
      <c r="AC92" s="83"/>
      <c r="AH92" s="46" t="str">
        <f t="shared" si="36"/>
        <v/>
      </c>
      <c r="AI92" s="46" t="str">
        <f t="shared" si="37"/>
        <v/>
      </c>
      <c r="AJ92" s="206" t="str">
        <f t="shared" si="38"/>
        <v/>
      </c>
      <c r="AK92" s="44" t="str">
        <f t="shared" si="46"/>
        <v/>
      </c>
      <c r="AL92" s="44" t="str">
        <f t="shared" si="39"/>
        <v/>
      </c>
      <c r="AM92" s="44" t="str">
        <f t="shared" si="40"/>
        <v/>
      </c>
      <c r="AN92" s="44" t="str">
        <f t="shared" si="41"/>
        <v/>
      </c>
      <c r="AO92" s="44" t="str">
        <f t="shared" si="42"/>
        <v/>
      </c>
    </row>
    <row r="93" spans="1:41" ht="14.25" thickBot="1">
      <c r="A93" s="20">
        <v>84</v>
      </c>
      <c r="B93" s="22"/>
      <c r="C93" s="22"/>
      <c r="D93" s="22"/>
      <c r="E93" s="23"/>
      <c r="F93" s="47"/>
      <c r="G93" s="22"/>
      <c r="H93" s="52"/>
      <c r="I93" s="65"/>
      <c r="J93" s="56"/>
      <c r="K93" s="56"/>
      <c r="L93" s="93"/>
      <c r="M93" s="47"/>
      <c r="N93" s="77"/>
      <c r="O93" s="77"/>
      <c r="P93" s="137" t="str">
        <f t="shared" si="43"/>
        <v/>
      </c>
      <c r="Q93" s="137" t="str">
        <f t="shared" si="44"/>
        <v/>
      </c>
      <c r="R93" s="138" t="str">
        <f t="shared" si="45"/>
        <v/>
      </c>
      <c r="S93" s="102"/>
      <c r="T93" s="102"/>
      <c r="U93" s="102"/>
      <c r="V93" s="102" t="str">
        <f t="shared" si="32"/>
        <v/>
      </c>
      <c r="W93" s="102" t="str">
        <f t="shared" si="33"/>
        <v/>
      </c>
      <c r="X93" s="102" t="str">
        <f t="shared" si="34"/>
        <v/>
      </c>
      <c r="Y93" s="102" t="str">
        <f t="shared" si="35"/>
        <v/>
      </c>
      <c r="Z93" s="102" t="str">
        <f t="shared" si="47"/>
        <v/>
      </c>
      <c r="AA93" s="102" t="str">
        <f t="shared" si="48"/>
        <v/>
      </c>
      <c r="AB93" s="102" t="str">
        <f t="shared" si="49"/>
        <v/>
      </c>
      <c r="AC93" s="83"/>
      <c r="AH93" s="46" t="str">
        <f t="shared" si="36"/>
        <v/>
      </c>
      <c r="AI93" s="46" t="str">
        <f t="shared" si="37"/>
        <v/>
      </c>
      <c r="AJ93" s="206" t="str">
        <f t="shared" si="38"/>
        <v/>
      </c>
      <c r="AK93" s="44" t="str">
        <f t="shared" si="46"/>
        <v/>
      </c>
      <c r="AL93" s="44" t="str">
        <f t="shared" si="39"/>
        <v/>
      </c>
      <c r="AM93" s="44" t="str">
        <f t="shared" si="40"/>
        <v/>
      </c>
      <c r="AN93" s="44" t="str">
        <f t="shared" si="41"/>
        <v/>
      </c>
      <c r="AO93" s="44" t="str">
        <f t="shared" si="42"/>
        <v/>
      </c>
    </row>
    <row r="94" spans="1:41" ht="14.25" thickBot="1">
      <c r="A94" s="20">
        <v>85</v>
      </c>
      <c r="B94" s="22"/>
      <c r="C94" s="22"/>
      <c r="D94" s="22"/>
      <c r="E94" s="23"/>
      <c r="F94" s="47"/>
      <c r="G94" s="22"/>
      <c r="H94" s="52"/>
      <c r="I94" s="65"/>
      <c r="J94" s="56"/>
      <c r="K94" s="56"/>
      <c r="L94" s="93"/>
      <c r="M94" s="47"/>
      <c r="N94" s="77"/>
      <c r="O94" s="77"/>
      <c r="P94" s="137" t="str">
        <f t="shared" si="43"/>
        <v/>
      </c>
      <c r="Q94" s="137" t="str">
        <f t="shared" si="44"/>
        <v/>
      </c>
      <c r="R94" s="138" t="str">
        <f t="shared" si="45"/>
        <v/>
      </c>
      <c r="S94" s="102"/>
      <c r="T94" s="102"/>
      <c r="U94" s="102"/>
      <c r="V94" s="102" t="str">
        <f t="shared" si="32"/>
        <v/>
      </c>
      <c r="W94" s="102" t="str">
        <f t="shared" si="33"/>
        <v/>
      </c>
      <c r="X94" s="102" t="str">
        <f t="shared" si="34"/>
        <v/>
      </c>
      <c r="Y94" s="102" t="str">
        <f t="shared" si="35"/>
        <v/>
      </c>
      <c r="Z94" s="102" t="str">
        <f t="shared" si="47"/>
        <v/>
      </c>
      <c r="AA94" s="102" t="str">
        <f t="shared" si="48"/>
        <v/>
      </c>
      <c r="AB94" s="102" t="str">
        <f t="shared" si="49"/>
        <v/>
      </c>
      <c r="AC94" s="83"/>
      <c r="AH94" s="46" t="str">
        <f t="shared" si="36"/>
        <v/>
      </c>
      <c r="AI94" s="46" t="str">
        <f t="shared" si="37"/>
        <v/>
      </c>
      <c r="AJ94" s="206" t="str">
        <f t="shared" si="38"/>
        <v/>
      </c>
      <c r="AK94" s="44" t="str">
        <f t="shared" si="46"/>
        <v/>
      </c>
      <c r="AL94" s="44" t="str">
        <f t="shared" si="39"/>
        <v/>
      </c>
      <c r="AM94" s="44" t="str">
        <f t="shared" si="40"/>
        <v/>
      </c>
      <c r="AN94" s="44" t="str">
        <f t="shared" si="41"/>
        <v/>
      </c>
      <c r="AO94" s="44" t="str">
        <f t="shared" si="42"/>
        <v/>
      </c>
    </row>
    <row r="95" spans="1:41" ht="14.25" thickBot="1">
      <c r="A95" s="20">
        <v>86</v>
      </c>
      <c r="B95" s="22"/>
      <c r="C95" s="22"/>
      <c r="D95" s="22"/>
      <c r="E95" s="23"/>
      <c r="F95" s="47"/>
      <c r="G95" s="22"/>
      <c r="H95" s="52"/>
      <c r="I95" s="65"/>
      <c r="J95" s="56"/>
      <c r="K95" s="56"/>
      <c r="L95" s="93"/>
      <c r="M95" s="47"/>
      <c r="N95" s="77"/>
      <c r="O95" s="77"/>
      <c r="P95" s="137" t="str">
        <f t="shared" si="43"/>
        <v/>
      </c>
      <c r="Q95" s="137" t="str">
        <f t="shared" si="44"/>
        <v/>
      </c>
      <c r="R95" s="138" t="str">
        <f t="shared" si="45"/>
        <v/>
      </c>
      <c r="S95" s="102"/>
      <c r="T95" s="102"/>
      <c r="U95" s="102"/>
      <c r="V95" s="102" t="str">
        <f t="shared" si="32"/>
        <v/>
      </c>
      <c r="W95" s="102" t="str">
        <f t="shared" si="33"/>
        <v/>
      </c>
      <c r="X95" s="102" t="str">
        <f t="shared" si="34"/>
        <v/>
      </c>
      <c r="Y95" s="102" t="str">
        <f t="shared" si="35"/>
        <v/>
      </c>
      <c r="Z95" s="102" t="str">
        <f t="shared" si="47"/>
        <v/>
      </c>
      <c r="AA95" s="102" t="str">
        <f t="shared" si="48"/>
        <v/>
      </c>
      <c r="AB95" s="102" t="str">
        <f t="shared" si="49"/>
        <v/>
      </c>
      <c r="AC95" s="83"/>
      <c r="AH95" s="46" t="str">
        <f t="shared" si="36"/>
        <v/>
      </c>
      <c r="AI95" s="46" t="str">
        <f t="shared" si="37"/>
        <v/>
      </c>
      <c r="AJ95" s="206" t="str">
        <f t="shared" si="38"/>
        <v/>
      </c>
      <c r="AK95" s="44" t="str">
        <f t="shared" si="46"/>
        <v/>
      </c>
      <c r="AL95" s="44" t="str">
        <f t="shared" si="39"/>
        <v/>
      </c>
      <c r="AM95" s="44" t="str">
        <f t="shared" si="40"/>
        <v/>
      </c>
      <c r="AN95" s="44" t="str">
        <f t="shared" si="41"/>
        <v/>
      </c>
      <c r="AO95" s="44" t="str">
        <f t="shared" si="42"/>
        <v/>
      </c>
    </row>
    <row r="96" spans="1:41" ht="14.25" thickBot="1">
      <c r="A96" s="20">
        <v>87</v>
      </c>
      <c r="B96" s="22"/>
      <c r="C96" s="22"/>
      <c r="D96" s="22"/>
      <c r="E96" s="23"/>
      <c r="F96" s="47"/>
      <c r="G96" s="22"/>
      <c r="H96" s="52"/>
      <c r="I96" s="65"/>
      <c r="J96" s="56"/>
      <c r="K96" s="56"/>
      <c r="L96" s="93"/>
      <c r="M96" s="47"/>
      <c r="N96" s="77"/>
      <c r="O96" s="77"/>
      <c r="P96" s="137" t="str">
        <f t="shared" si="43"/>
        <v/>
      </c>
      <c r="Q96" s="137" t="str">
        <f t="shared" si="44"/>
        <v/>
      </c>
      <c r="R96" s="138" t="str">
        <f t="shared" si="45"/>
        <v/>
      </c>
      <c r="S96" s="102"/>
      <c r="T96" s="102"/>
      <c r="U96" s="102"/>
      <c r="V96" s="102" t="str">
        <f t="shared" si="32"/>
        <v/>
      </c>
      <c r="W96" s="102" t="str">
        <f t="shared" si="33"/>
        <v/>
      </c>
      <c r="X96" s="102" t="str">
        <f t="shared" si="34"/>
        <v/>
      </c>
      <c r="Y96" s="102" t="str">
        <f t="shared" si="35"/>
        <v/>
      </c>
      <c r="Z96" s="102" t="str">
        <f t="shared" si="47"/>
        <v/>
      </c>
      <c r="AA96" s="102" t="str">
        <f t="shared" si="48"/>
        <v/>
      </c>
      <c r="AB96" s="102" t="str">
        <f t="shared" si="49"/>
        <v/>
      </c>
      <c r="AC96" s="83"/>
      <c r="AH96" s="46" t="str">
        <f t="shared" si="36"/>
        <v/>
      </c>
      <c r="AI96" s="46" t="str">
        <f t="shared" si="37"/>
        <v/>
      </c>
      <c r="AJ96" s="206" t="str">
        <f t="shared" si="38"/>
        <v/>
      </c>
      <c r="AK96" s="44" t="str">
        <f t="shared" si="46"/>
        <v/>
      </c>
      <c r="AL96" s="44" t="str">
        <f t="shared" si="39"/>
        <v/>
      </c>
      <c r="AM96" s="44" t="str">
        <f t="shared" si="40"/>
        <v/>
      </c>
      <c r="AN96" s="44" t="str">
        <f t="shared" si="41"/>
        <v/>
      </c>
      <c r="AO96" s="44" t="str">
        <f t="shared" si="42"/>
        <v/>
      </c>
    </row>
    <row r="97" spans="1:41" ht="14.25" thickBot="1">
      <c r="A97" s="20">
        <v>88</v>
      </c>
      <c r="B97" s="22"/>
      <c r="C97" s="22"/>
      <c r="D97" s="22"/>
      <c r="E97" s="23"/>
      <c r="F97" s="47"/>
      <c r="G97" s="22"/>
      <c r="H97" s="52"/>
      <c r="I97" s="65"/>
      <c r="J97" s="56"/>
      <c r="K97" s="56"/>
      <c r="L97" s="93"/>
      <c r="M97" s="47"/>
      <c r="N97" s="77"/>
      <c r="O97" s="77"/>
      <c r="P97" s="137" t="str">
        <f t="shared" si="43"/>
        <v/>
      </c>
      <c r="Q97" s="142" t="str">
        <f t="shared" si="44"/>
        <v/>
      </c>
      <c r="R97" s="143" t="str">
        <f t="shared" si="45"/>
        <v/>
      </c>
      <c r="S97" s="102"/>
      <c r="T97" s="102"/>
      <c r="U97" s="102"/>
      <c r="V97" s="102" t="str">
        <f t="shared" si="32"/>
        <v/>
      </c>
      <c r="W97" s="102" t="str">
        <f t="shared" si="33"/>
        <v/>
      </c>
      <c r="X97" s="102" t="str">
        <f t="shared" si="34"/>
        <v/>
      </c>
      <c r="Y97" s="102" t="str">
        <f t="shared" si="35"/>
        <v/>
      </c>
      <c r="Z97" s="102" t="str">
        <f t="shared" si="47"/>
        <v/>
      </c>
      <c r="AA97" s="102" t="str">
        <f t="shared" si="48"/>
        <v/>
      </c>
      <c r="AB97" s="102" t="str">
        <f t="shared" si="49"/>
        <v/>
      </c>
      <c r="AC97" s="83"/>
      <c r="AH97" s="46" t="str">
        <f t="shared" si="36"/>
        <v/>
      </c>
      <c r="AI97" s="46" t="str">
        <f t="shared" si="37"/>
        <v/>
      </c>
      <c r="AJ97" s="206" t="str">
        <f t="shared" si="38"/>
        <v/>
      </c>
      <c r="AK97" s="44" t="str">
        <f t="shared" si="46"/>
        <v/>
      </c>
      <c r="AL97" s="44" t="str">
        <f t="shared" si="39"/>
        <v/>
      </c>
      <c r="AM97" s="44" t="str">
        <f t="shared" si="40"/>
        <v/>
      </c>
      <c r="AN97" s="44" t="str">
        <f t="shared" si="41"/>
        <v/>
      </c>
      <c r="AO97" s="44" t="str">
        <f t="shared" si="42"/>
        <v/>
      </c>
    </row>
    <row r="98" spans="1:41" ht="14.25" thickBot="1">
      <c r="A98" s="20">
        <v>89</v>
      </c>
      <c r="B98" s="22"/>
      <c r="C98" s="22"/>
      <c r="D98" s="22"/>
      <c r="E98" s="23"/>
      <c r="F98" s="47"/>
      <c r="G98" s="22"/>
      <c r="H98" s="52"/>
      <c r="I98" s="65"/>
      <c r="J98" s="56"/>
      <c r="K98" s="56"/>
      <c r="L98" s="93"/>
      <c r="M98" s="47"/>
      <c r="N98" s="77"/>
      <c r="O98" s="77"/>
      <c r="P98" s="137" t="str">
        <f t="shared" si="43"/>
        <v/>
      </c>
      <c r="Q98" s="95" t="str">
        <f t="shared" si="44"/>
        <v/>
      </c>
      <c r="R98" s="95" t="str">
        <f t="shared" si="45"/>
        <v/>
      </c>
      <c r="S98" s="102"/>
      <c r="T98" s="102"/>
      <c r="U98" s="102"/>
      <c r="V98" s="102" t="str">
        <f t="shared" si="32"/>
        <v/>
      </c>
      <c r="W98" s="102" t="str">
        <f t="shared" si="33"/>
        <v/>
      </c>
      <c r="X98" s="102" t="str">
        <f t="shared" si="34"/>
        <v/>
      </c>
      <c r="Y98" s="102" t="str">
        <f t="shared" si="35"/>
        <v/>
      </c>
      <c r="Z98" s="102" t="str">
        <f t="shared" si="47"/>
        <v/>
      </c>
      <c r="AA98" s="102" t="str">
        <f t="shared" si="48"/>
        <v/>
      </c>
      <c r="AB98" s="102" t="str">
        <f t="shared" si="49"/>
        <v/>
      </c>
      <c r="AC98" s="83"/>
      <c r="AH98" s="46" t="str">
        <f t="shared" si="36"/>
        <v/>
      </c>
      <c r="AI98" s="46" t="str">
        <f t="shared" si="37"/>
        <v/>
      </c>
      <c r="AJ98" s="206" t="str">
        <f t="shared" si="38"/>
        <v/>
      </c>
      <c r="AK98" s="44" t="str">
        <f t="shared" si="46"/>
        <v/>
      </c>
      <c r="AL98" s="44" t="str">
        <f t="shared" si="39"/>
        <v/>
      </c>
      <c r="AM98" s="44" t="str">
        <f t="shared" si="40"/>
        <v/>
      </c>
      <c r="AN98" s="44" t="str">
        <f t="shared" si="41"/>
        <v/>
      </c>
      <c r="AO98" s="44" t="str">
        <f t="shared" si="42"/>
        <v/>
      </c>
    </row>
    <row r="99" spans="1:41" ht="13.5" customHeight="1" thickBot="1">
      <c r="A99" s="10">
        <v>90</v>
      </c>
      <c r="B99" s="24"/>
      <c r="C99" s="24"/>
      <c r="D99" s="24"/>
      <c r="E99" s="25"/>
      <c r="F99" s="48"/>
      <c r="G99" s="24"/>
      <c r="H99" s="53"/>
      <c r="I99" s="66"/>
      <c r="J99" s="57"/>
      <c r="K99" s="57"/>
      <c r="L99" s="94"/>
      <c r="M99" s="48"/>
      <c r="N99" s="78"/>
      <c r="O99" s="78"/>
      <c r="P99" s="99" t="str">
        <f t="shared" si="43"/>
        <v/>
      </c>
      <c r="Q99" s="99" t="str">
        <f t="shared" si="44"/>
        <v/>
      </c>
      <c r="R99" s="99" t="str">
        <f t="shared" si="45"/>
        <v/>
      </c>
      <c r="S99" s="102"/>
      <c r="T99" s="102"/>
      <c r="U99" s="102"/>
      <c r="V99" s="102" t="str">
        <f t="shared" si="32"/>
        <v/>
      </c>
      <c r="W99" s="102" t="str">
        <f t="shared" si="33"/>
        <v/>
      </c>
      <c r="X99" s="102" t="str">
        <f t="shared" si="34"/>
        <v/>
      </c>
      <c r="Y99" s="102" t="str">
        <f t="shared" si="35"/>
        <v/>
      </c>
      <c r="Z99" s="102" t="str">
        <f t="shared" si="47"/>
        <v/>
      </c>
      <c r="AA99" s="102" t="str">
        <f t="shared" si="48"/>
        <v/>
      </c>
      <c r="AB99" s="102" t="str">
        <f t="shared" si="49"/>
        <v/>
      </c>
      <c r="AC99" s="83"/>
      <c r="AH99" s="205" t="str">
        <f t="shared" si="36"/>
        <v/>
      </c>
      <c r="AI99" s="205" t="str">
        <f t="shared" si="37"/>
        <v/>
      </c>
      <c r="AJ99" s="206" t="str">
        <f t="shared" si="38"/>
        <v/>
      </c>
      <c r="AK99" s="44" t="str">
        <f t="shared" si="46"/>
        <v/>
      </c>
      <c r="AL99" s="44" t="str">
        <f t="shared" si="39"/>
        <v/>
      </c>
      <c r="AM99" s="44" t="str">
        <f t="shared" si="40"/>
        <v/>
      </c>
      <c r="AN99" s="44" t="str">
        <f t="shared" si="41"/>
        <v/>
      </c>
      <c r="AO99" s="44" t="str">
        <f t="shared" si="42"/>
        <v/>
      </c>
    </row>
    <row r="100" spans="1:41">
      <c r="D100" s="1">
        <f>COUNTIF(D10:D99,"女")</f>
        <v>0</v>
      </c>
      <c r="I100" s="45">
        <f>COUNTA(I10:I99)</f>
        <v>0</v>
      </c>
      <c r="P100" s="1" t="str">
        <f t="shared" ref="P100:P104" si="50">IF(AJ100=0,"",AJ100)</f>
        <v/>
      </c>
      <c r="W100" s="102" t="str">
        <f t="shared" si="33"/>
        <v/>
      </c>
      <c r="AH100" s="44" t="str">
        <f>IF(M100="","","400")</f>
        <v/>
      </c>
    </row>
    <row r="101" spans="1:41">
      <c r="D101" s="1">
        <f>COUNTIF(D10:D99,"男")</f>
        <v>0</v>
      </c>
      <c r="P101" s="1" t="str">
        <f t="shared" si="50"/>
        <v/>
      </c>
      <c r="V101" s="1">
        <f>COUNTIF(V10:V99,"男◯")</f>
        <v>0</v>
      </c>
      <c r="AH101" s="44" t="str">
        <f>IF(M101="","","400")</f>
        <v/>
      </c>
    </row>
    <row r="102" spans="1:41">
      <c r="L102" s="1">
        <f>COUNTA(L10:L99)</f>
        <v>0</v>
      </c>
      <c r="M102" s="45">
        <f>COUNTIF(M10:M99,"")</f>
        <v>90</v>
      </c>
      <c r="N102" s="45">
        <f t="shared" ref="N102:O102" si="51">COUNTIF(N10:N99,"")</f>
        <v>90</v>
      </c>
      <c r="O102" s="45">
        <f t="shared" si="51"/>
        <v>90</v>
      </c>
      <c r="P102" s="1" t="str">
        <f t="shared" si="50"/>
        <v/>
      </c>
    </row>
    <row r="103" spans="1:41">
      <c r="M103" s="45">
        <f>90-M102</f>
        <v>0</v>
      </c>
      <c r="N103" s="45">
        <f t="shared" ref="N103:O103" si="52">90-N102</f>
        <v>0</v>
      </c>
      <c r="O103" s="45">
        <f t="shared" si="52"/>
        <v>0</v>
      </c>
      <c r="P103" s="1" t="str">
        <f t="shared" si="50"/>
        <v/>
      </c>
    </row>
    <row r="104" spans="1:41">
      <c r="M104" s="45">
        <f>COUNTIF(M10:M99,"○")</f>
        <v>0</v>
      </c>
      <c r="N104" s="45">
        <f t="shared" ref="N104:O104" si="53">COUNTIF(N10:N99,"○")</f>
        <v>0</v>
      </c>
      <c r="O104" s="45">
        <f t="shared" si="53"/>
        <v>0</v>
      </c>
      <c r="P104" s="1" t="str">
        <f t="shared" si="50"/>
        <v/>
      </c>
    </row>
    <row r="105" spans="1:41">
      <c r="M105" s="45">
        <f>COUNTIF(M10:M99,"1日")</f>
        <v>0</v>
      </c>
      <c r="N105" s="45">
        <f t="shared" ref="N105:O105" si="54">COUNTIF(N10:N99,"1日")</f>
        <v>0</v>
      </c>
      <c r="O105" s="45">
        <f t="shared" si="54"/>
        <v>0</v>
      </c>
    </row>
    <row r="107" spans="1:41" ht="13.5" customHeight="1"/>
    <row r="108" spans="1:41" ht="13.5" customHeight="1"/>
    <row r="110" spans="1:41" ht="13.5" customHeight="1"/>
    <row r="111" spans="1:41" ht="13.5" customHeight="1"/>
  </sheetData>
  <sheetProtection selectLockedCells="1"/>
  <mergeCells count="19">
    <mergeCell ref="Y2:Y3"/>
    <mergeCell ref="AC2:AC3"/>
    <mergeCell ref="AG2:AG3"/>
    <mergeCell ref="F8:H8"/>
    <mergeCell ref="J2:R2"/>
    <mergeCell ref="M8:O8"/>
    <mergeCell ref="P8:R8"/>
    <mergeCell ref="A1:B1"/>
    <mergeCell ref="A6:B6"/>
    <mergeCell ref="C6:P6"/>
    <mergeCell ref="A3:B3"/>
    <mergeCell ref="A2:B2"/>
    <mergeCell ref="A4:B4"/>
    <mergeCell ref="A5:B5"/>
    <mergeCell ref="C2:H2"/>
    <mergeCell ref="C3:H3"/>
    <mergeCell ref="C4:H4"/>
    <mergeCell ref="C5:H5"/>
    <mergeCell ref="K3:N4"/>
  </mergeCells>
  <phoneticPr fontId="6"/>
  <dataValidations xWindow="591" yWindow="781" count="11">
    <dataValidation type="list" imeMode="on" allowBlank="1" showInputMessage="1" showErrorMessage="1" sqref="D10:D99" xr:uid="{00000000-0002-0000-0200-000000000000}">
      <formula1>$AG$11:$AG$12</formula1>
    </dataValidation>
    <dataValidation imeMode="on" allowBlank="1" showInputMessage="1" showErrorMessage="1" sqref="B10:B99 B3:B5" xr:uid="{00000000-0002-0000-0200-000001000000}"/>
    <dataValidation imeMode="halfKatakana" allowBlank="1" showInputMessage="1" showErrorMessage="1" sqref="C9:C99 C3:H3 C6" xr:uid="{00000000-0002-0000-0200-000002000000}"/>
    <dataValidation type="list" imeMode="off" allowBlank="1" showInputMessage="1" showErrorMessage="1" error="．やｍを使用しないでください！_x000a_" sqref="G10:G99" xr:uid="{00000000-0002-0000-0200-000003000000}">
      <formula1>$AR$10:$AR$21</formula1>
    </dataValidation>
    <dataValidation imeMode="off" allowBlank="1" showInputMessage="1" showErrorMessage="1" prompt="参加予定日を入力すると、自動計算します。_x000a_" sqref="P10:S104 V10:AC104 T23:U104" xr:uid="{00000000-0002-0000-0200-000004000000}"/>
    <dataValidation type="list" allowBlank="1" showInputMessage="1" showErrorMessage="1" sqref="J10:J99" xr:uid="{00000000-0002-0000-0200-000005000000}">
      <formula1>$AG$15:$AG$28</formula1>
    </dataValidation>
    <dataValidation type="list" allowBlank="1" showInputMessage="1" showErrorMessage="1" sqref="M10:O99" xr:uid="{00000000-0002-0000-0200-000007000000}">
      <formula1>$AD$19:$AD$20</formula1>
    </dataValidation>
    <dataValidation type="list" allowBlank="1" showInputMessage="1" showErrorMessage="1" sqref="L10:L99" xr:uid="{00000000-0002-0000-0200-000008000000}">
      <formula1>$AE$20:$AE$21</formula1>
    </dataValidation>
    <dataValidation type="list" allowBlank="1" showInputMessage="1" showErrorMessage="1" sqref="K10:K99" xr:uid="{00000000-0002-0000-0200-000009000000}">
      <formula1>$AF$13:$AF$18</formula1>
    </dataValidation>
    <dataValidation type="list" allowBlank="1" showInputMessage="1" showErrorMessage="1" sqref="H10:H99" xr:uid="{CDC03373-02D5-4BF1-B716-8128D74BB364}">
      <formula1>$AR$10:$AR$40</formula1>
    </dataValidation>
    <dataValidation type="list" allowBlank="1" showInputMessage="1" showErrorMessage="1" sqref="E10:E99" xr:uid="{FFACC13E-AAA7-4C1E-BF8D-A7EF3E2C4F11}">
      <formula1>$AE$24:$AE$37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AB10:AB11 Z12:AB99 Z11:AA11" unlockedFormula="1"/>
    <ignoredError sqref="AN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pageSetUpPr fitToPage="1"/>
  </sheetPr>
  <dimension ref="A1:P46"/>
  <sheetViews>
    <sheetView zoomScaleNormal="100" workbookViewId="0">
      <selection activeCell="C19" sqref="C19"/>
    </sheetView>
  </sheetViews>
  <sheetFormatPr defaultColWidth="9" defaultRowHeight="13.5"/>
  <cols>
    <col min="1" max="1" width="3.75" customWidth="1"/>
    <col min="2" max="2" width="24.375" bestFit="1" customWidth="1"/>
    <col min="3" max="3" width="8.125" customWidth="1"/>
    <col min="4" max="5" width="8.875" customWidth="1"/>
    <col min="6" max="6" width="30.875" customWidth="1"/>
    <col min="7" max="7" width="8.5" bestFit="1" customWidth="1"/>
    <col min="8" max="8" width="7" customWidth="1"/>
    <col min="9" max="9" width="13.25" customWidth="1"/>
    <col min="10" max="10" width="3.75" customWidth="1"/>
    <col min="12" max="12" width="9" customWidth="1"/>
    <col min="13" max="16" width="9" hidden="1" customWidth="1"/>
    <col min="17" max="18" width="9" customWidth="1"/>
  </cols>
  <sheetData>
    <row r="1" spans="1:10" ht="17.25">
      <c r="A1" s="21" t="s">
        <v>71</v>
      </c>
      <c r="B1" s="34"/>
      <c r="C1" s="35"/>
      <c r="D1" s="313" t="str">
        <f>注意事項!J3</f>
        <v>中学生以上事前用</v>
      </c>
      <c r="E1" s="313"/>
      <c r="F1" s="313"/>
      <c r="G1" s="313"/>
      <c r="H1" s="313"/>
      <c r="I1" s="313"/>
      <c r="J1" s="313"/>
    </row>
    <row r="2" spans="1:10" ht="24.75" customHeight="1">
      <c r="A2" s="314" t="s">
        <v>66</v>
      </c>
      <c r="B2" s="314"/>
      <c r="C2" s="314"/>
      <c r="D2" s="314"/>
      <c r="E2" s="314"/>
      <c r="F2" s="314"/>
      <c r="G2" s="314"/>
      <c r="H2" s="314"/>
      <c r="I2" s="314"/>
      <c r="J2" s="314"/>
    </row>
    <row r="3" spans="1:10" ht="15.75" customHeight="1">
      <c r="A3" s="315" t="str">
        <f>IF(①参加者一覧表!C2="","",①参加者一覧表!C2)</f>
        <v/>
      </c>
      <c r="B3" s="315"/>
      <c r="C3" s="315"/>
      <c r="D3" s="315"/>
      <c r="E3" s="315"/>
      <c r="F3" s="315"/>
      <c r="G3" s="315"/>
      <c r="H3" s="315"/>
      <c r="I3" s="315"/>
      <c r="J3" s="315"/>
    </row>
    <row r="4" spans="1:10" ht="19.5" thickBot="1">
      <c r="A4" s="315" t="s">
        <v>47</v>
      </c>
      <c r="B4" s="315"/>
      <c r="C4" s="315"/>
      <c r="D4" s="315"/>
      <c r="E4" s="315"/>
      <c r="F4" s="315"/>
      <c r="G4" s="315"/>
      <c r="H4" s="315"/>
      <c r="I4" s="315"/>
      <c r="J4" s="315"/>
    </row>
    <row r="5" spans="1:10" ht="29.25" customHeight="1" thickBot="1">
      <c r="A5" s="35"/>
      <c r="B5" s="69" t="s">
        <v>26</v>
      </c>
      <c r="C5" s="105" t="s">
        <v>48</v>
      </c>
      <c r="D5" s="319" t="str">
        <f>IF(①参加者一覧表!C5="","",①参加者一覧表!C5)</f>
        <v/>
      </c>
      <c r="E5" s="319"/>
      <c r="F5" s="320"/>
      <c r="G5" s="62"/>
      <c r="H5" s="62"/>
      <c r="I5" s="36" t="s">
        <v>3</v>
      </c>
      <c r="J5" s="35"/>
    </row>
    <row r="6" spans="1:10" ht="29.25" customHeight="1" thickBot="1">
      <c r="A6" s="35"/>
      <c r="B6" s="41" t="str">
        <f>IF(①参加者一覧表!C4="","",①参加者一覧表!C4)</f>
        <v/>
      </c>
      <c r="C6" s="224" t="s">
        <v>31</v>
      </c>
      <c r="D6" s="317" t="str">
        <f>IF(①参加者一覧表!C2="","",①参加者一覧表!C2)</f>
        <v/>
      </c>
      <c r="E6" s="317"/>
      <c r="F6" s="317"/>
      <c r="G6" s="317"/>
      <c r="H6" s="317"/>
      <c r="I6" s="318"/>
      <c r="J6" s="37"/>
    </row>
    <row r="7" spans="1:10" ht="9" customHeight="1">
      <c r="A7" s="35"/>
      <c r="B7" s="316"/>
      <c r="C7" s="316"/>
      <c r="D7" s="76"/>
      <c r="E7" s="35"/>
      <c r="F7" s="70"/>
      <c r="G7" s="103"/>
      <c r="H7" s="103"/>
      <c r="I7" s="104"/>
      <c r="J7" s="35"/>
    </row>
    <row r="8" spans="1:10" ht="9" customHeight="1">
      <c r="A8" s="35"/>
      <c r="C8" s="309"/>
      <c r="D8" s="309"/>
      <c r="E8" s="61"/>
      <c r="F8" s="116"/>
      <c r="G8" s="33"/>
      <c r="H8" s="61"/>
      <c r="I8" s="117"/>
    </row>
    <row r="9" spans="1:10" ht="9" customHeight="1">
      <c r="A9" s="35"/>
      <c r="B9" s="122"/>
      <c r="C9" s="309"/>
      <c r="D9" s="309"/>
      <c r="E9" s="61"/>
      <c r="F9" s="116"/>
      <c r="G9" s="33"/>
      <c r="H9" s="61"/>
      <c r="I9" s="117"/>
    </row>
    <row r="10" spans="1:10" ht="10.5" customHeight="1" thickBot="1">
      <c r="A10" s="35"/>
      <c r="B10" s="123"/>
      <c r="C10" s="310"/>
      <c r="D10" s="310"/>
      <c r="E10" s="118"/>
      <c r="F10" s="119"/>
      <c r="G10" s="120"/>
      <c r="H10" s="118"/>
      <c r="I10" s="121"/>
    </row>
    <row r="11" spans="1:10" ht="29.25" customHeight="1" thickBot="1">
      <c r="A11" s="35"/>
      <c r="B11" s="115" t="s">
        <v>83</v>
      </c>
      <c r="C11" s="107" t="s">
        <v>96</v>
      </c>
      <c r="D11" s="107" t="s">
        <v>196</v>
      </c>
      <c r="E11" s="107" t="s">
        <v>197</v>
      </c>
      <c r="F11" s="324" t="s">
        <v>81</v>
      </c>
      <c r="G11" s="207">
        <v>110</v>
      </c>
      <c r="H11" s="101">
        <f>IF(①参加者一覧表!T10="","",①参加者一覧表!U10)</f>
        <v>0</v>
      </c>
      <c r="I11" s="132">
        <f>IF(H11="","0",H11*2000)</f>
        <v>0</v>
      </c>
    </row>
    <row r="12" spans="1:10" ht="29.25" customHeight="1">
      <c r="A12" s="35"/>
      <c r="B12" s="311">
        <f>①参加者一覧表!M9</f>
        <v>45640</v>
      </c>
      <c r="C12" s="321">
        <f>SUM(D12:E13)</f>
        <v>0</v>
      </c>
      <c r="D12" s="124">
        <f>①参加者一覧表!AA2</f>
        <v>0</v>
      </c>
      <c r="E12" s="124">
        <f>①参加者一覧表!AB2</f>
        <v>0</v>
      </c>
      <c r="F12" s="325"/>
      <c r="G12" s="208">
        <v>130</v>
      </c>
      <c r="H12" s="68">
        <f>IF(①参加者一覧表!T11="","",①参加者一覧表!U11)</f>
        <v>0</v>
      </c>
      <c r="I12" s="133">
        <f t="shared" ref="I12:I23" si="0">IF(H12="","",H12*2000)</f>
        <v>0</v>
      </c>
      <c r="J12" s="35"/>
    </row>
    <row r="13" spans="1:10" ht="29.25" customHeight="1" thickBot="1">
      <c r="A13" s="35"/>
      <c r="B13" s="312"/>
      <c r="C13" s="322"/>
      <c r="D13" s="125">
        <f>①参加者一覧表!AA3</f>
        <v>0</v>
      </c>
      <c r="E13" s="126">
        <f>①参加者一覧表!AB3</f>
        <v>0</v>
      </c>
      <c r="F13" s="325"/>
      <c r="G13" s="207">
        <v>150</v>
      </c>
      <c r="H13" s="101">
        <f>IF(①参加者一覧表!T12="","",①参加者一覧表!U12)</f>
        <v>0</v>
      </c>
      <c r="I13" s="132">
        <f t="shared" si="0"/>
        <v>0</v>
      </c>
      <c r="J13" s="35"/>
    </row>
    <row r="14" spans="1:10" ht="29.25" customHeight="1">
      <c r="A14" s="35"/>
      <c r="B14" s="311">
        <f>①参加者一覧表!N9</f>
        <v>45682</v>
      </c>
      <c r="C14" s="321">
        <f>SUM(D14:E15)</f>
        <v>0</v>
      </c>
      <c r="D14" s="127">
        <f>①参加者一覧表!AE2</f>
        <v>0</v>
      </c>
      <c r="E14" s="128">
        <f>①参加者一覧表!AF2</f>
        <v>0</v>
      </c>
      <c r="F14" s="325"/>
      <c r="G14" s="100" t="s">
        <v>78</v>
      </c>
      <c r="H14" s="101">
        <f>IF(①参加者一覧表!T13="","",①参加者一覧表!U13)</f>
        <v>0</v>
      </c>
      <c r="I14" s="132">
        <f t="shared" si="0"/>
        <v>0</v>
      </c>
      <c r="J14" s="35"/>
    </row>
    <row r="15" spans="1:10" ht="29.25" customHeight="1" thickBot="1">
      <c r="A15" s="35"/>
      <c r="B15" s="312"/>
      <c r="C15" s="322"/>
      <c r="D15" s="129">
        <f>①参加者一覧表!AE3</f>
        <v>0</v>
      </c>
      <c r="E15" s="130">
        <f>①参加者一覧表!AF3</f>
        <v>0</v>
      </c>
      <c r="F15" s="325"/>
      <c r="G15" s="67" t="s">
        <v>79</v>
      </c>
      <c r="H15" s="68">
        <f>IF(①参加者一覧表!T14="","",①参加者一覧表!U14)</f>
        <v>0</v>
      </c>
      <c r="I15" s="133">
        <f t="shared" si="0"/>
        <v>0</v>
      </c>
      <c r="J15" s="35"/>
    </row>
    <row r="16" spans="1:10" ht="29.25" customHeight="1">
      <c r="A16" s="35"/>
      <c r="B16" s="311">
        <f>①参加者一覧表!O9</f>
        <v>45689</v>
      </c>
      <c r="C16" s="321">
        <f>SUM(D16:E17)</f>
        <v>0</v>
      </c>
      <c r="D16" s="124">
        <f>①参加者一覧表!AI2</f>
        <v>0</v>
      </c>
      <c r="E16" s="124">
        <f>①参加者一覧表!AJ2</f>
        <v>0</v>
      </c>
      <c r="F16" s="325"/>
      <c r="G16" s="67" t="s">
        <v>80</v>
      </c>
      <c r="H16" s="68">
        <f>IF(①参加者一覧表!T15="","",①参加者一覧表!U15)</f>
        <v>0</v>
      </c>
      <c r="I16" s="133">
        <f t="shared" si="0"/>
        <v>0</v>
      </c>
      <c r="J16" s="35"/>
    </row>
    <row r="17" spans="1:10" ht="29.25" customHeight="1" thickBot="1">
      <c r="A17" s="35"/>
      <c r="B17" s="312"/>
      <c r="C17" s="322"/>
      <c r="D17" s="131">
        <f>①参加者一覧表!AI3</f>
        <v>0</v>
      </c>
      <c r="E17" s="131">
        <f>①参加者一覧表!AJ3</f>
        <v>0</v>
      </c>
      <c r="F17" s="325"/>
      <c r="G17" s="67" t="s">
        <v>191</v>
      </c>
      <c r="H17" s="68">
        <f>IF(①参加者一覧表!T16="","",①参加者一覧表!U16)</f>
        <v>0</v>
      </c>
      <c r="I17" s="133">
        <f t="shared" si="0"/>
        <v>0</v>
      </c>
      <c r="J17" s="35"/>
    </row>
    <row r="18" spans="1:10" ht="23.25" customHeight="1">
      <c r="A18" s="35"/>
      <c r="F18" s="325"/>
      <c r="G18" s="209" t="s">
        <v>192</v>
      </c>
      <c r="H18" s="210">
        <f>IF(①参加者一覧表!T17="","",①参加者一覧表!U17)</f>
        <v>0</v>
      </c>
      <c r="I18" s="211">
        <f t="shared" si="0"/>
        <v>0</v>
      </c>
      <c r="J18" s="35"/>
    </row>
    <row r="19" spans="1:10" ht="23.25" customHeight="1">
      <c r="A19" s="35"/>
      <c r="B19" s="134" t="s">
        <v>97</v>
      </c>
      <c r="C19" s="144">
        <f>①参加者一覧表!AE12</f>
        <v>0</v>
      </c>
      <c r="F19" s="325"/>
      <c r="G19" s="209" t="s">
        <v>193</v>
      </c>
      <c r="H19" s="210">
        <f>IF(①参加者一覧表!T18="","",①参加者一覧表!U18)</f>
        <v>0</v>
      </c>
      <c r="I19" s="211">
        <f t="shared" si="0"/>
        <v>0</v>
      </c>
      <c r="J19" s="35"/>
    </row>
    <row r="20" spans="1:10" ht="23.25" customHeight="1">
      <c r="A20" s="35"/>
      <c r="B20" s="134" t="s">
        <v>98</v>
      </c>
      <c r="C20" s="144">
        <f>①参加者一覧表!AE13</f>
        <v>0</v>
      </c>
      <c r="F20" s="325"/>
      <c r="G20" s="67" t="s">
        <v>195</v>
      </c>
      <c r="H20" s="68">
        <f>IF(①参加者一覧表!T19="","",①参加者一覧表!U19)</f>
        <v>0</v>
      </c>
      <c r="I20" s="133">
        <f t="shared" si="0"/>
        <v>0</v>
      </c>
      <c r="J20" s="35"/>
    </row>
    <row r="21" spans="1:10" ht="23.25" customHeight="1">
      <c r="A21" s="35"/>
      <c r="B21" s="135" t="s">
        <v>99</v>
      </c>
      <c r="C21" s="144">
        <f>①参加者一覧表!AE14</f>
        <v>0</v>
      </c>
      <c r="D21" s="33"/>
      <c r="E21" s="35"/>
      <c r="F21" s="325"/>
      <c r="G21" s="67" t="s">
        <v>217</v>
      </c>
      <c r="H21" s="68">
        <f>IF(①参加者一覧表!T20="","",①参加者一覧表!U20)</f>
        <v>0</v>
      </c>
      <c r="I21" s="133">
        <f t="shared" si="0"/>
        <v>0</v>
      </c>
      <c r="J21" s="35"/>
    </row>
    <row r="22" spans="1:10" ht="23.25" customHeight="1">
      <c r="A22" s="35"/>
      <c r="B22" s="134" t="s">
        <v>100</v>
      </c>
      <c r="C22" s="144">
        <f>①参加者一覧表!AE15</f>
        <v>0</v>
      </c>
      <c r="D22" s="33"/>
      <c r="E22" s="35"/>
      <c r="F22" s="325"/>
      <c r="G22" s="100" t="s">
        <v>218</v>
      </c>
      <c r="H22" s="101">
        <f>IF(①参加者一覧表!T21="","",①参加者一覧表!U21)</f>
        <v>0</v>
      </c>
      <c r="I22" s="132">
        <f t="shared" si="0"/>
        <v>0</v>
      </c>
      <c r="J22" s="35"/>
    </row>
    <row r="23" spans="1:10" ht="23.25" customHeight="1" thickBot="1">
      <c r="A23" s="35"/>
      <c r="B23" s="134" t="s">
        <v>101</v>
      </c>
      <c r="C23" s="144">
        <f>①参加者一覧表!AE16</f>
        <v>0</v>
      </c>
      <c r="D23" s="33"/>
      <c r="E23" s="35"/>
      <c r="F23" s="325"/>
      <c r="G23" s="213" t="s">
        <v>219</v>
      </c>
      <c r="H23" s="214">
        <f>IF(①参加者一覧表!T22="","",①参加者一覧表!U22)</f>
        <v>0</v>
      </c>
      <c r="I23" s="147">
        <f t="shared" si="0"/>
        <v>0</v>
      </c>
      <c r="J23" s="35"/>
    </row>
    <row r="24" spans="1:10" ht="23.25" customHeight="1" thickTop="1" thickBot="1">
      <c r="A24" s="35"/>
      <c r="B24" s="134" t="s">
        <v>102</v>
      </c>
      <c r="C24" s="144">
        <f>①参加者一覧表!AE17</f>
        <v>0</v>
      </c>
      <c r="D24" s="60"/>
      <c r="E24" s="60"/>
      <c r="F24" s="329" t="s">
        <v>107</v>
      </c>
      <c r="G24" s="330"/>
      <c r="H24" s="212">
        <f>SUM(H11:H16)</f>
        <v>0</v>
      </c>
      <c r="I24" s="145">
        <f>SUM(I11:I23)</f>
        <v>0</v>
      </c>
      <c r="J24" s="35"/>
    </row>
    <row r="25" spans="1:10" ht="16.5" customHeight="1" thickTop="1">
      <c r="B25" s="222" t="s">
        <v>91</v>
      </c>
      <c r="C25" s="223"/>
      <c r="D25" s="106"/>
      <c r="E25" s="106"/>
      <c r="F25" s="219" t="s">
        <v>222</v>
      </c>
      <c r="G25" s="216" t="s">
        <v>73</v>
      </c>
      <c r="H25" s="216">
        <f>①参加者一覧表!AA4</f>
        <v>0</v>
      </c>
      <c r="I25" s="217">
        <f>H25*600</f>
        <v>0</v>
      </c>
      <c r="J25" s="35"/>
    </row>
    <row r="26" spans="1:10" ht="18" thickBot="1">
      <c r="B26" s="39"/>
      <c r="C26" s="35"/>
      <c r="D26" s="35"/>
      <c r="E26" s="35"/>
      <c r="F26" s="146" t="s">
        <v>221</v>
      </c>
      <c r="G26" s="218" t="s">
        <v>223</v>
      </c>
      <c r="H26" s="215">
        <f>①参加者一覧表!AB4</f>
        <v>0</v>
      </c>
      <c r="I26" s="147">
        <f>H26*700</f>
        <v>0</v>
      </c>
      <c r="J26" s="60"/>
    </row>
    <row r="27" spans="1:10" ht="19.5" thickTop="1">
      <c r="A27" s="71"/>
      <c r="B27" s="39"/>
      <c r="C27" s="35"/>
      <c r="D27" s="38"/>
      <c r="E27" s="38"/>
      <c r="F27" s="219" t="s">
        <v>225</v>
      </c>
      <c r="G27" s="216" t="s">
        <v>73</v>
      </c>
      <c r="H27" s="216">
        <f>①参加者一覧表!AE4</f>
        <v>0</v>
      </c>
      <c r="I27" s="217">
        <f>H27*600</f>
        <v>0</v>
      </c>
      <c r="J27" s="35"/>
    </row>
    <row r="28" spans="1:10" ht="19.5" thickBot="1">
      <c r="A28" s="35"/>
      <c r="B28" s="39"/>
      <c r="C28" s="35"/>
      <c r="D28" s="38"/>
      <c r="E28" s="38"/>
      <c r="F28" s="146" t="s">
        <v>224</v>
      </c>
      <c r="G28" s="215" t="s">
        <v>73</v>
      </c>
      <c r="H28" s="215">
        <f>①参加者一覧表!AF4</f>
        <v>0</v>
      </c>
      <c r="I28" s="147">
        <f>H28*700</f>
        <v>0</v>
      </c>
      <c r="J28" s="35"/>
    </row>
    <row r="29" spans="1:10" ht="15" thickTop="1">
      <c r="A29" s="35"/>
      <c r="B29" s="39"/>
      <c r="C29" s="35"/>
      <c r="D29" s="35"/>
      <c r="E29" s="35"/>
      <c r="F29" s="219" t="s">
        <v>226</v>
      </c>
      <c r="G29" s="220" t="s">
        <v>93</v>
      </c>
      <c r="H29" s="221">
        <f>①参加者一覧表!AI4</f>
        <v>0</v>
      </c>
      <c r="I29" s="217">
        <f>H29*600</f>
        <v>0</v>
      </c>
      <c r="J29" s="35"/>
    </row>
    <row r="30" spans="1:10" ht="15" thickBot="1">
      <c r="A30" s="35"/>
      <c r="B30" s="39"/>
      <c r="C30" s="35"/>
      <c r="D30" s="35"/>
      <c r="E30" s="35"/>
      <c r="F30" s="225" t="s">
        <v>227</v>
      </c>
      <c r="G30" s="226" t="s">
        <v>93</v>
      </c>
      <c r="H30" s="227">
        <f>①参加者一覧表!AJ4</f>
        <v>0</v>
      </c>
      <c r="I30" s="230">
        <f>H30*700</f>
        <v>0</v>
      </c>
      <c r="J30" s="35"/>
    </row>
    <row r="31" spans="1:10" ht="15" thickBot="1">
      <c r="A31" s="35"/>
      <c r="B31" s="39"/>
      <c r="C31" s="35"/>
      <c r="D31" s="35"/>
      <c r="E31" s="35"/>
      <c r="F31" s="326" t="s">
        <v>228</v>
      </c>
      <c r="G31" s="327"/>
      <c r="H31" s="328"/>
      <c r="I31" s="231">
        <f>SUM(I25:I30)</f>
        <v>0</v>
      </c>
      <c r="J31" s="35"/>
    </row>
    <row r="32" spans="1:10" ht="15" thickBot="1">
      <c r="B32" s="39"/>
      <c r="C32" s="35"/>
      <c r="D32" s="35"/>
      <c r="E32" s="35"/>
      <c r="F32" s="228" t="s">
        <v>109</v>
      </c>
      <c r="G32" s="229">
        <f>IF(①参加者一覧表!L102="","",①参加者一覧表!L102)</f>
        <v>0</v>
      </c>
    </row>
    <row r="33" spans="2:9" ht="14.25">
      <c r="B33" s="39"/>
      <c r="C33" s="35"/>
      <c r="D33" s="35"/>
      <c r="E33" s="35"/>
    </row>
    <row r="34" spans="2:9" ht="14.25">
      <c r="B34" s="39"/>
      <c r="C34" s="35"/>
      <c r="D34" s="35"/>
      <c r="E34" s="35"/>
      <c r="I34" s="141"/>
    </row>
    <row r="35" spans="2:9" ht="14.25">
      <c r="B35" s="39"/>
      <c r="C35" s="35"/>
      <c r="D35" s="35"/>
      <c r="E35" s="35"/>
    </row>
    <row r="36" spans="2:9" ht="18.75">
      <c r="B36" s="39"/>
      <c r="C36" s="35"/>
      <c r="D36" s="35"/>
      <c r="E36" s="35"/>
      <c r="F36" s="38"/>
      <c r="G36" s="38"/>
      <c r="H36" s="38"/>
    </row>
    <row r="37" spans="2:9" ht="18.75">
      <c r="B37" s="39"/>
      <c r="C37" s="35"/>
      <c r="D37" s="35"/>
      <c r="E37" s="35"/>
      <c r="F37" s="40"/>
      <c r="G37" s="40"/>
      <c r="H37" s="40"/>
      <c r="I37" s="38"/>
    </row>
    <row r="38" spans="2:9" ht="14.25">
      <c r="B38" s="39"/>
      <c r="C38" s="35"/>
      <c r="D38" s="35"/>
      <c r="E38" s="35"/>
      <c r="F38" s="323">
        <f ca="1">TODAY()</f>
        <v>45579</v>
      </c>
      <c r="G38" s="323"/>
      <c r="H38" s="323"/>
      <c r="I38" s="35"/>
    </row>
    <row r="39" spans="2:9" ht="14.25">
      <c r="B39" s="39"/>
      <c r="C39" s="35"/>
      <c r="D39" s="35"/>
      <c r="E39" s="35"/>
      <c r="F39" s="40"/>
      <c r="G39" s="40"/>
      <c r="H39" s="40"/>
      <c r="I39" s="35"/>
    </row>
    <row r="40" spans="2:9" ht="14.25">
      <c r="B40" s="39"/>
      <c r="C40" s="35"/>
      <c r="D40" s="35"/>
      <c r="E40" s="35"/>
      <c r="F40" s="40"/>
      <c r="G40" s="40"/>
      <c r="H40" s="40"/>
      <c r="I40" s="35"/>
    </row>
    <row r="41" spans="2:9" ht="14.25">
      <c r="B41" s="39"/>
      <c r="C41" s="35"/>
      <c r="D41" s="35"/>
      <c r="E41" s="35"/>
      <c r="F41" s="40"/>
      <c r="G41" s="40"/>
      <c r="H41" s="40"/>
      <c r="I41" s="35"/>
    </row>
    <row r="42" spans="2:9" ht="14.25">
      <c r="B42" s="39"/>
      <c r="C42" s="35"/>
      <c r="D42" s="35"/>
      <c r="E42" s="35"/>
      <c r="F42" s="40"/>
      <c r="G42" s="40"/>
      <c r="H42" s="40"/>
      <c r="I42" s="35"/>
    </row>
    <row r="43" spans="2:9" ht="14.25">
      <c r="B43" s="39"/>
      <c r="C43" s="35"/>
      <c r="D43" s="35"/>
      <c r="E43" s="35"/>
      <c r="F43" s="40"/>
      <c r="G43" s="40"/>
      <c r="H43" s="40"/>
      <c r="I43" s="35"/>
    </row>
    <row r="44" spans="2:9" ht="14.25">
      <c r="B44" s="39"/>
      <c r="C44" s="35"/>
      <c r="D44" s="35"/>
      <c r="E44" s="35"/>
      <c r="F44" s="40"/>
      <c r="G44" s="40"/>
      <c r="H44" s="40"/>
      <c r="I44" s="35"/>
    </row>
    <row r="45" spans="2:9" ht="14.25">
      <c r="D45" s="35"/>
      <c r="E45" s="35"/>
      <c r="F45" s="40"/>
      <c r="G45" s="40"/>
      <c r="H45" s="40"/>
      <c r="I45" s="35"/>
    </row>
    <row r="46" spans="2:9" ht="14.25">
      <c r="D46" s="35"/>
      <c r="E46" s="35"/>
      <c r="F46" s="40"/>
      <c r="G46" s="40"/>
      <c r="H46" s="40"/>
      <c r="I46" s="35"/>
    </row>
  </sheetData>
  <sheetProtection selectLockedCells="1" selectUnlockedCells="1"/>
  <mergeCells count="20">
    <mergeCell ref="B16:B17"/>
    <mergeCell ref="C12:C13"/>
    <mergeCell ref="C14:C15"/>
    <mergeCell ref="C16:C17"/>
    <mergeCell ref="F38:H38"/>
    <mergeCell ref="F11:F23"/>
    <mergeCell ref="F31:H31"/>
    <mergeCell ref="F24:G24"/>
    <mergeCell ref="D1:J1"/>
    <mergeCell ref="A2:J2"/>
    <mergeCell ref="A3:J3"/>
    <mergeCell ref="A4:J4"/>
    <mergeCell ref="B7:C7"/>
    <mergeCell ref="D6:I6"/>
    <mergeCell ref="D5:F5"/>
    <mergeCell ref="C8:D8"/>
    <mergeCell ref="C9:D9"/>
    <mergeCell ref="C10:D10"/>
    <mergeCell ref="B12:B13"/>
    <mergeCell ref="B14:B15"/>
  </mergeCells>
  <phoneticPr fontId="6"/>
  <printOptions horizontalCentered="1"/>
  <pageMargins left="0.39370078740157483" right="0.39370078740157483" top="0.59055118110236227" bottom="0.59055118110236227" header="0.31496062992125984" footer="0.31496062992125984"/>
  <pageSetup paperSize="9" scale="89" orientation="portrait" r:id="rId1"/>
  <ignoredErrors>
    <ignoredError sqref="I26 I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IF(①参加者一覧表!P10="","",①参加者一覧表!P10)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3"/>
      <c r="B92" s="13"/>
      <c r="C92" s="13"/>
      <c r="D92" s="13"/>
      <c r="E92" s="13"/>
      <c r="F92" s="13"/>
      <c r="G92" s="13"/>
      <c r="H92" s="13"/>
      <c r="I92" s="13"/>
    </row>
  </sheetData>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陸上教室2024~25</vt:lpstr>
      <vt:lpstr>注意事項</vt:lpstr>
      <vt:lpstr>①参加者一覧表</vt:lpstr>
      <vt:lpstr>②参加人数一覧表</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masahiro katsumi</cp:lastModifiedBy>
  <cp:lastPrinted>2019-08-28T07:59:26Z</cp:lastPrinted>
  <dcterms:created xsi:type="dcterms:W3CDTF">2013-01-03T14:12:28Z</dcterms:created>
  <dcterms:modified xsi:type="dcterms:W3CDTF">2024-10-14T03:12:42Z</dcterms:modified>
</cp:coreProperties>
</file>