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1e1e75bba60979/【陸上教室】/2026陸上教室/"/>
    </mc:Choice>
  </mc:AlternateContent>
  <xr:revisionPtr revIDLastSave="4" documentId="14_{9E5EF45C-5EF1-467C-A98A-57E4C80F4497}" xr6:coauthVersionLast="47" xr6:coauthVersionMax="47" xr10:uidLastSave="{C8691CF5-C448-40C2-851B-34294A87D8A2}"/>
  <bookViews>
    <workbookView xWindow="-120" yWindow="-120" windowWidth="29040" windowHeight="16440" tabRatio="925" activeTab="1" xr2:uid="{00000000-000D-0000-FFFF-FFFF00000000}"/>
  </bookViews>
  <sheets>
    <sheet name="注意事項" sheetId="4" r:id="rId1"/>
    <sheet name="①参加者一覧表" sheetId="3" r:id="rId2"/>
    <sheet name="②参加人数一覧表" sheetId="17" r:id="rId3"/>
    <sheet name="Sheet5" sheetId="27" state="hidden" r:id="rId4"/>
    <sheet name="W4R" sheetId="26" state="hidden" r:id="rId5"/>
    <sheet name="data_team" sheetId="1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otoko">[1]一覧表!#REF!</definedName>
    <definedName name="_xlnm.Print_Area" localSheetId="1">①参加者一覧表!$A$1:$R$99</definedName>
    <definedName name="_xlnm.Print_Area" localSheetId="2">②参加人数一覧表!$A$1:$J$43</definedName>
    <definedName name="sin">[1]一覧表!#REF!</definedName>
    <definedName name="X">[1]一覧表!#REF!</definedName>
    <definedName name="おもて">[1]一覧表!#REF!</definedName>
    <definedName name="リレー">[2]一覧表!$R$13</definedName>
    <definedName name="学年">[3]個人表!$U$7:$U$12</definedName>
    <definedName name="女子種目">[4]一覧表!$U$13:$U$28</definedName>
    <definedName name="小">[1]一覧表!#REF!</definedName>
    <definedName name="小リレー">[1]一覧表!#REF!</definedName>
    <definedName name="小学校">[1]一覧表!#REF!</definedName>
    <definedName name="小学生">[1]一覧表!#REF!</definedName>
    <definedName name="性別">[2]一覧表!$S$13:$S$14</definedName>
    <definedName name="団体カテゴリー">[1]一覧表!#REF!</definedName>
    <definedName name="団体申し込み">[1]一覧表!#REF!</definedName>
    <definedName name="男子種目">[2]一覧表!$T$13:$T$32</definedName>
    <definedName name="男種目">[4]一覧表!$T$13:$T$32</definedName>
    <definedName name="男女">[3]個人表!$V$5:$V$6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9" i="3" l="1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5" i="3"/>
  <c r="AJ84" i="3"/>
  <c r="AJ83" i="3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BB30" i="3" l="1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76" i="3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98" i="3"/>
  <c r="AZ99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98" i="3"/>
  <c r="BC99" i="3"/>
  <c r="AP11" i="3"/>
  <c r="AQ11" i="3"/>
  <c r="AR11" i="3"/>
  <c r="AS11" i="3"/>
  <c r="AT11" i="3"/>
  <c r="AU11" i="3"/>
  <c r="AV11" i="3"/>
  <c r="AP12" i="3"/>
  <c r="AQ12" i="3"/>
  <c r="AR12" i="3"/>
  <c r="AS12" i="3"/>
  <c r="AT12" i="3"/>
  <c r="AU12" i="3"/>
  <c r="AV12" i="3"/>
  <c r="AP13" i="3"/>
  <c r="AQ13" i="3"/>
  <c r="AR13" i="3"/>
  <c r="AS13" i="3"/>
  <c r="AT13" i="3"/>
  <c r="AU13" i="3"/>
  <c r="AV13" i="3"/>
  <c r="AP14" i="3"/>
  <c r="AQ14" i="3"/>
  <c r="AR14" i="3"/>
  <c r="AS14" i="3"/>
  <c r="AT14" i="3"/>
  <c r="AU14" i="3"/>
  <c r="AV14" i="3"/>
  <c r="AP15" i="3"/>
  <c r="AQ15" i="3"/>
  <c r="AR15" i="3"/>
  <c r="AS15" i="3"/>
  <c r="AT15" i="3"/>
  <c r="AU15" i="3"/>
  <c r="AV15" i="3"/>
  <c r="AP16" i="3"/>
  <c r="AQ16" i="3"/>
  <c r="AR16" i="3"/>
  <c r="AS16" i="3"/>
  <c r="AT16" i="3"/>
  <c r="AU16" i="3"/>
  <c r="AV16" i="3"/>
  <c r="AP17" i="3"/>
  <c r="AQ17" i="3"/>
  <c r="AR17" i="3"/>
  <c r="AS17" i="3"/>
  <c r="AT17" i="3"/>
  <c r="AU17" i="3"/>
  <c r="AV17" i="3"/>
  <c r="AP18" i="3"/>
  <c r="AQ18" i="3"/>
  <c r="AR18" i="3"/>
  <c r="AS18" i="3"/>
  <c r="AT18" i="3"/>
  <c r="AU18" i="3"/>
  <c r="AV18" i="3"/>
  <c r="AP19" i="3"/>
  <c r="AQ19" i="3"/>
  <c r="AR19" i="3"/>
  <c r="AS19" i="3"/>
  <c r="AT19" i="3"/>
  <c r="AU19" i="3"/>
  <c r="AV19" i="3"/>
  <c r="AP20" i="3"/>
  <c r="AQ20" i="3"/>
  <c r="AR20" i="3"/>
  <c r="AS20" i="3"/>
  <c r="AT20" i="3"/>
  <c r="AU20" i="3"/>
  <c r="AV20" i="3"/>
  <c r="AP21" i="3"/>
  <c r="AQ21" i="3"/>
  <c r="AR21" i="3"/>
  <c r="AS21" i="3"/>
  <c r="AT21" i="3"/>
  <c r="AU21" i="3"/>
  <c r="AV21" i="3"/>
  <c r="AP22" i="3"/>
  <c r="AY22" i="3" s="1"/>
  <c r="AQ22" i="3"/>
  <c r="AR22" i="3"/>
  <c r="AS22" i="3"/>
  <c r="AT22" i="3"/>
  <c r="AU22" i="3"/>
  <c r="AV22" i="3"/>
  <c r="AP23" i="3"/>
  <c r="AQ23" i="3"/>
  <c r="AR23" i="3"/>
  <c r="AS23" i="3"/>
  <c r="AT23" i="3"/>
  <c r="AU23" i="3"/>
  <c r="AV23" i="3"/>
  <c r="AP24" i="3"/>
  <c r="AQ24" i="3"/>
  <c r="AR24" i="3"/>
  <c r="AS24" i="3"/>
  <c r="AT24" i="3"/>
  <c r="AU24" i="3"/>
  <c r="AV24" i="3"/>
  <c r="AP25" i="3"/>
  <c r="BA25" i="3" s="1"/>
  <c r="AQ25" i="3"/>
  <c r="AR25" i="3"/>
  <c r="AS25" i="3"/>
  <c r="AT25" i="3"/>
  <c r="AU25" i="3"/>
  <c r="AV25" i="3"/>
  <c r="AP26" i="3"/>
  <c r="AQ26" i="3"/>
  <c r="AR26" i="3"/>
  <c r="AS26" i="3"/>
  <c r="AT26" i="3"/>
  <c r="AU26" i="3"/>
  <c r="AV26" i="3"/>
  <c r="AP27" i="3"/>
  <c r="AQ27" i="3"/>
  <c r="AZ27" i="3" s="1"/>
  <c r="AR27" i="3"/>
  <c r="AS27" i="3"/>
  <c r="AT27" i="3"/>
  <c r="AU27" i="3"/>
  <c r="AV27" i="3"/>
  <c r="AP28" i="3"/>
  <c r="AQ28" i="3"/>
  <c r="AR28" i="3"/>
  <c r="AS28" i="3"/>
  <c r="AT28" i="3"/>
  <c r="AU28" i="3"/>
  <c r="AV28" i="3"/>
  <c r="AY28" i="3"/>
  <c r="AP29" i="3"/>
  <c r="AQ29" i="3"/>
  <c r="AR29" i="3"/>
  <c r="BA29" i="3" s="1"/>
  <c r="AS29" i="3"/>
  <c r="AT29" i="3"/>
  <c r="AU29" i="3"/>
  <c r="AV29" i="3"/>
  <c r="AP30" i="3"/>
  <c r="AY30" i="3" s="1"/>
  <c r="AQ30" i="3"/>
  <c r="AR30" i="3"/>
  <c r="AS30" i="3"/>
  <c r="AT30" i="3"/>
  <c r="AU30" i="3"/>
  <c r="AV30" i="3"/>
  <c r="AP31" i="3"/>
  <c r="AW31" i="3" s="1"/>
  <c r="AQ31" i="3"/>
  <c r="AR31" i="3"/>
  <c r="AS31" i="3"/>
  <c r="AT31" i="3"/>
  <c r="AU31" i="3"/>
  <c r="AV31" i="3"/>
  <c r="AP32" i="3"/>
  <c r="AX32" i="3" s="1"/>
  <c r="AQ32" i="3"/>
  <c r="AR32" i="3"/>
  <c r="AS32" i="3"/>
  <c r="AT32" i="3"/>
  <c r="AU32" i="3"/>
  <c r="AV32" i="3"/>
  <c r="AP33" i="3"/>
  <c r="AW33" i="3" s="1"/>
  <c r="AQ33" i="3"/>
  <c r="AR33" i="3"/>
  <c r="AS33" i="3"/>
  <c r="AT33" i="3"/>
  <c r="AU33" i="3"/>
  <c r="AV33" i="3"/>
  <c r="AP34" i="3"/>
  <c r="AW34" i="3" s="1"/>
  <c r="AQ34" i="3"/>
  <c r="AR34" i="3"/>
  <c r="AS34" i="3"/>
  <c r="AT34" i="3"/>
  <c r="AU34" i="3"/>
  <c r="AV34" i="3"/>
  <c r="AP35" i="3"/>
  <c r="AW35" i="3" s="1"/>
  <c r="AQ35" i="3"/>
  <c r="AR35" i="3"/>
  <c r="AS35" i="3"/>
  <c r="AT35" i="3"/>
  <c r="AU35" i="3"/>
  <c r="AV35" i="3"/>
  <c r="AP36" i="3"/>
  <c r="AX36" i="3" s="1"/>
  <c r="AQ36" i="3"/>
  <c r="AR36" i="3"/>
  <c r="AS36" i="3"/>
  <c r="AT36" i="3"/>
  <c r="AU36" i="3"/>
  <c r="AV36" i="3"/>
  <c r="AY36" i="3"/>
  <c r="AP37" i="3"/>
  <c r="AW37" i="3" s="1"/>
  <c r="AQ37" i="3"/>
  <c r="AR37" i="3"/>
  <c r="AS37" i="3"/>
  <c r="AT37" i="3"/>
  <c r="AU37" i="3"/>
  <c r="AV37" i="3"/>
  <c r="AP38" i="3"/>
  <c r="AY38" i="3" s="1"/>
  <c r="AQ38" i="3"/>
  <c r="AR38" i="3"/>
  <c r="AS38" i="3"/>
  <c r="AT38" i="3"/>
  <c r="AU38" i="3"/>
  <c r="AV38" i="3"/>
  <c r="AP39" i="3"/>
  <c r="AW39" i="3" s="1"/>
  <c r="AQ39" i="3"/>
  <c r="AR39" i="3"/>
  <c r="AS39" i="3"/>
  <c r="AT39" i="3"/>
  <c r="AU39" i="3"/>
  <c r="AV39" i="3"/>
  <c r="AP40" i="3"/>
  <c r="AX40" i="3" s="1"/>
  <c r="AQ40" i="3"/>
  <c r="AR40" i="3"/>
  <c r="AS40" i="3"/>
  <c r="AT40" i="3"/>
  <c r="AU40" i="3"/>
  <c r="AV40" i="3"/>
  <c r="AP41" i="3"/>
  <c r="AW41" i="3" s="1"/>
  <c r="AQ41" i="3"/>
  <c r="AR41" i="3"/>
  <c r="AS41" i="3"/>
  <c r="AT41" i="3"/>
  <c r="AU41" i="3"/>
  <c r="AV41" i="3"/>
  <c r="AP42" i="3"/>
  <c r="AQ42" i="3"/>
  <c r="AR42" i="3"/>
  <c r="AS42" i="3"/>
  <c r="AT42" i="3"/>
  <c r="AU42" i="3"/>
  <c r="AV42" i="3"/>
  <c r="AP43" i="3"/>
  <c r="AW43" i="3" s="1"/>
  <c r="AQ43" i="3"/>
  <c r="AR43" i="3"/>
  <c r="AS43" i="3"/>
  <c r="AT43" i="3"/>
  <c r="AU43" i="3"/>
  <c r="AV43" i="3"/>
  <c r="AP44" i="3"/>
  <c r="AX44" i="3" s="1"/>
  <c r="AQ44" i="3"/>
  <c r="AR44" i="3"/>
  <c r="AS44" i="3"/>
  <c r="AT44" i="3"/>
  <c r="AU44" i="3"/>
  <c r="AV44" i="3"/>
  <c r="AY44" i="3"/>
  <c r="AP45" i="3"/>
  <c r="AW45" i="3" s="1"/>
  <c r="AQ45" i="3"/>
  <c r="AR45" i="3"/>
  <c r="AS45" i="3"/>
  <c r="AT45" i="3"/>
  <c r="AU45" i="3"/>
  <c r="AV45" i="3"/>
  <c r="AP46" i="3"/>
  <c r="AY46" i="3" s="1"/>
  <c r="AQ46" i="3"/>
  <c r="AR46" i="3"/>
  <c r="AS46" i="3"/>
  <c r="AT46" i="3"/>
  <c r="AU46" i="3"/>
  <c r="AV46" i="3"/>
  <c r="AP47" i="3"/>
  <c r="AW47" i="3" s="1"/>
  <c r="AQ47" i="3"/>
  <c r="AR47" i="3"/>
  <c r="AS47" i="3"/>
  <c r="AT47" i="3"/>
  <c r="AU47" i="3"/>
  <c r="AV47" i="3"/>
  <c r="AP48" i="3"/>
  <c r="AY48" i="3" s="1"/>
  <c r="AQ48" i="3"/>
  <c r="AR48" i="3"/>
  <c r="AS48" i="3"/>
  <c r="AT48" i="3"/>
  <c r="AU48" i="3"/>
  <c r="AV48" i="3"/>
  <c r="AP49" i="3"/>
  <c r="AW49" i="3" s="1"/>
  <c r="AQ49" i="3"/>
  <c r="AR49" i="3"/>
  <c r="AS49" i="3"/>
  <c r="AT49" i="3"/>
  <c r="AU49" i="3"/>
  <c r="AV49" i="3"/>
  <c r="AP50" i="3"/>
  <c r="AY50" i="3" s="1"/>
  <c r="AQ50" i="3"/>
  <c r="AR50" i="3"/>
  <c r="AS50" i="3"/>
  <c r="AT50" i="3"/>
  <c r="AU50" i="3"/>
  <c r="AV50" i="3"/>
  <c r="AP51" i="3"/>
  <c r="AW51" i="3" s="1"/>
  <c r="AQ51" i="3"/>
  <c r="AR51" i="3"/>
  <c r="AS51" i="3"/>
  <c r="AT51" i="3"/>
  <c r="AU51" i="3"/>
  <c r="AV51" i="3"/>
  <c r="AP52" i="3"/>
  <c r="AX52" i="3" s="1"/>
  <c r="AQ52" i="3"/>
  <c r="AR52" i="3"/>
  <c r="AS52" i="3"/>
  <c r="AT52" i="3"/>
  <c r="AU52" i="3"/>
  <c r="AV52" i="3"/>
  <c r="AY52" i="3"/>
  <c r="AP53" i="3"/>
  <c r="AQ53" i="3"/>
  <c r="AR53" i="3"/>
  <c r="AX53" i="3" s="1"/>
  <c r="AS53" i="3"/>
  <c r="AT53" i="3"/>
  <c r="AU53" i="3"/>
  <c r="AV53" i="3"/>
  <c r="AW53" i="3"/>
  <c r="AP54" i="3"/>
  <c r="AQ54" i="3"/>
  <c r="AR54" i="3"/>
  <c r="AS54" i="3"/>
  <c r="AT54" i="3"/>
  <c r="AU54" i="3"/>
  <c r="AV54" i="3"/>
  <c r="AY54" i="3"/>
  <c r="AP55" i="3"/>
  <c r="AQ55" i="3"/>
  <c r="AR55" i="3"/>
  <c r="AX55" i="3" s="1"/>
  <c r="AS55" i="3"/>
  <c r="AT55" i="3"/>
  <c r="AU55" i="3"/>
  <c r="AV55" i="3"/>
  <c r="AW55" i="3"/>
  <c r="AP56" i="3"/>
  <c r="AQ56" i="3"/>
  <c r="AR56" i="3"/>
  <c r="AS56" i="3"/>
  <c r="AT56" i="3"/>
  <c r="AU56" i="3"/>
  <c r="AV56" i="3"/>
  <c r="AP57" i="3"/>
  <c r="AW57" i="3" s="1"/>
  <c r="AQ57" i="3"/>
  <c r="AR57" i="3"/>
  <c r="AS57" i="3"/>
  <c r="AT57" i="3"/>
  <c r="AU57" i="3"/>
  <c r="AV57" i="3"/>
  <c r="AP58" i="3"/>
  <c r="AW58" i="3" s="1"/>
  <c r="AQ58" i="3"/>
  <c r="AR58" i="3"/>
  <c r="AS58" i="3"/>
  <c r="AT58" i="3"/>
  <c r="AU58" i="3"/>
  <c r="AV58" i="3"/>
  <c r="AP59" i="3"/>
  <c r="AW59" i="3" s="1"/>
  <c r="AQ59" i="3"/>
  <c r="AR59" i="3"/>
  <c r="AS59" i="3"/>
  <c r="AT59" i="3"/>
  <c r="AU59" i="3"/>
  <c r="AV59" i="3"/>
  <c r="AP60" i="3"/>
  <c r="AY60" i="3" s="1"/>
  <c r="AQ60" i="3"/>
  <c r="AR60" i="3"/>
  <c r="AS60" i="3"/>
  <c r="AT60" i="3"/>
  <c r="AU60" i="3"/>
  <c r="AV60" i="3"/>
  <c r="AP61" i="3"/>
  <c r="AQ61" i="3"/>
  <c r="AR61" i="3"/>
  <c r="AX61" i="3" s="1"/>
  <c r="AS61" i="3"/>
  <c r="AT61" i="3"/>
  <c r="AU61" i="3"/>
  <c r="AV61" i="3"/>
  <c r="AW61" i="3"/>
  <c r="AP62" i="3"/>
  <c r="AQ62" i="3"/>
  <c r="AR62" i="3"/>
  <c r="AS62" i="3"/>
  <c r="AY62" i="3" s="1"/>
  <c r="AT62" i="3"/>
  <c r="AU62" i="3"/>
  <c r="AV62" i="3"/>
  <c r="AP63" i="3"/>
  <c r="AQ63" i="3"/>
  <c r="AR63" i="3"/>
  <c r="AX63" i="3" s="1"/>
  <c r="AS63" i="3"/>
  <c r="AT63" i="3"/>
  <c r="AU63" i="3"/>
  <c r="AV63" i="3"/>
  <c r="AW63" i="3"/>
  <c r="AP64" i="3"/>
  <c r="AQ64" i="3"/>
  <c r="AR64" i="3"/>
  <c r="AS64" i="3"/>
  <c r="AY64" i="3" s="1"/>
  <c r="AT64" i="3"/>
  <c r="AU64" i="3"/>
  <c r="AV64" i="3"/>
  <c r="AP65" i="3"/>
  <c r="AQ65" i="3"/>
  <c r="AR65" i="3"/>
  <c r="AX65" i="3" s="1"/>
  <c r="AS65" i="3"/>
  <c r="AY65" i="3" s="1"/>
  <c r="AT65" i="3"/>
  <c r="AU65" i="3"/>
  <c r="AV65" i="3"/>
  <c r="AW65" i="3"/>
  <c r="AP66" i="3"/>
  <c r="AQ66" i="3"/>
  <c r="AR66" i="3"/>
  <c r="AS66" i="3"/>
  <c r="AT66" i="3"/>
  <c r="AU66" i="3"/>
  <c r="AV66" i="3"/>
  <c r="AY66" i="3"/>
  <c r="AP67" i="3"/>
  <c r="AQ67" i="3"/>
  <c r="AR67" i="3"/>
  <c r="AX67" i="3" s="1"/>
  <c r="AS67" i="3"/>
  <c r="AY67" i="3" s="1"/>
  <c r="AT67" i="3"/>
  <c r="AU67" i="3"/>
  <c r="AV67" i="3"/>
  <c r="AW67" i="3"/>
  <c r="AP68" i="3"/>
  <c r="AQ68" i="3"/>
  <c r="AR68" i="3"/>
  <c r="AS68" i="3"/>
  <c r="AY68" i="3" s="1"/>
  <c r="AT68" i="3"/>
  <c r="AU68" i="3"/>
  <c r="AV68" i="3"/>
  <c r="AX68" i="3"/>
  <c r="AP69" i="3"/>
  <c r="AW69" i="3" s="1"/>
  <c r="AQ69" i="3"/>
  <c r="AR69" i="3"/>
  <c r="AX69" i="3" s="1"/>
  <c r="AS69" i="3"/>
  <c r="AT69" i="3"/>
  <c r="AU69" i="3"/>
  <c r="AV69" i="3"/>
  <c r="AP70" i="3"/>
  <c r="AY70" i="3" s="1"/>
  <c r="AQ70" i="3"/>
  <c r="AR70" i="3"/>
  <c r="AS70" i="3"/>
  <c r="AT70" i="3"/>
  <c r="AU70" i="3"/>
  <c r="AV70" i="3"/>
  <c r="AP71" i="3"/>
  <c r="AW71" i="3" s="1"/>
  <c r="AQ71" i="3"/>
  <c r="AR71" i="3"/>
  <c r="AX71" i="3" s="1"/>
  <c r="AS71" i="3"/>
  <c r="AT71" i="3"/>
  <c r="AU71" i="3"/>
  <c r="AV71" i="3"/>
  <c r="AP72" i="3"/>
  <c r="AQ72" i="3"/>
  <c r="AR72" i="3"/>
  <c r="AS72" i="3"/>
  <c r="AT72" i="3"/>
  <c r="AU72" i="3"/>
  <c r="AV72" i="3"/>
  <c r="AP73" i="3"/>
  <c r="AW73" i="3" s="1"/>
  <c r="AQ73" i="3"/>
  <c r="AR73" i="3"/>
  <c r="AX73" i="3" s="1"/>
  <c r="AS73" i="3"/>
  <c r="AT73" i="3"/>
  <c r="AU73" i="3"/>
  <c r="AV73" i="3"/>
  <c r="AP74" i="3"/>
  <c r="AQ74" i="3"/>
  <c r="AR74" i="3"/>
  <c r="AS74" i="3"/>
  <c r="AT74" i="3"/>
  <c r="AU74" i="3"/>
  <c r="AV74" i="3"/>
  <c r="AP75" i="3"/>
  <c r="AW75" i="3" s="1"/>
  <c r="AQ75" i="3"/>
  <c r="AR75" i="3"/>
  <c r="AX75" i="3" s="1"/>
  <c r="AS75" i="3"/>
  <c r="AT75" i="3"/>
  <c r="AU75" i="3"/>
  <c r="AV75" i="3"/>
  <c r="AP76" i="3"/>
  <c r="AX76" i="3" s="1"/>
  <c r="AQ76" i="3"/>
  <c r="AR76" i="3"/>
  <c r="AS76" i="3"/>
  <c r="AT76" i="3"/>
  <c r="AU76" i="3"/>
  <c r="AV76" i="3"/>
  <c r="AY76" i="3" s="1"/>
  <c r="AP77" i="3"/>
  <c r="AW77" i="3" s="1"/>
  <c r="AQ77" i="3"/>
  <c r="AR77" i="3"/>
  <c r="AS77" i="3"/>
  <c r="AT77" i="3"/>
  <c r="AU77" i="3"/>
  <c r="AV77" i="3"/>
  <c r="AP78" i="3"/>
  <c r="AY78" i="3" s="1"/>
  <c r="AQ78" i="3"/>
  <c r="AR78" i="3"/>
  <c r="AS78" i="3"/>
  <c r="AT78" i="3"/>
  <c r="AU78" i="3"/>
  <c r="AX78" i="3" s="1"/>
  <c r="AV78" i="3"/>
  <c r="AP79" i="3"/>
  <c r="AW79" i="3" s="1"/>
  <c r="AQ79" i="3"/>
  <c r="AR79" i="3"/>
  <c r="AS79" i="3"/>
  <c r="AT79" i="3"/>
  <c r="AU79" i="3"/>
  <c r="AV79" i="3"/>
  <c r="AP80" i="3"/>
  <c r="AQ80" i="3"/>
  <c r="AR80" i="3"/>
  <c r="AS80" i="3"/>
  <c r="AT80" i="3"/>
  <c r="AU80" i="3"/>
  <c r="AV80" i="3"/>
  <c r="AP81" i="3"/>
  <c r="AW81" i="3" s="1"/>
  <c r="AQ81" i="3"/>
  <c r="AR81" i="3"/>
  <c r="AX81" i="3" s="1"/>
  <c r="AS81" i="3"/>
  <c r="AT81" i="3"/>
  <c r="AU81" i="3"/>
  <c r="AV81" i="3"/>
  <c r="AP82" i="3"/>
  <c r="AQ82" i="3"/>
  <c r="AR82" i="3"/>
  <c r="AS82" i="3"/>
  <c r="AT82" i="3"/>
  <c r="AU82" i="3"/>
  <c r="AV82" i="3"/>
  <c r="AY82" i="3" s="1"/>
  <c r="AP83" i="3"/>
  <c r="AQ83" i="3"/>
  <c r="AW83" i="3" s="1"/>
  <c r="AR83" i="3"/>
  <c r="AX83" i="3" s="1"/>
  <c r="AS83" i="3"/>
  <c r="AT83" i="3"/>
  <c r="AU83" i="3"/>
  <c r="AV83" i="3"/>
  <c r="AP84" i="3"/>
  <c r="AQ84" i="3"/>
  <c r="AR84" i="3"/>
  <c r="AX84" i="3" s="1"/>
  <c r="AS84" i="3"/>
  <c r="AT84" i="3"/>
  <c r="AU84" i="3"/>
  <c r="AV84" i="3"/>
  <c r="AY84" i="3" s="1"/>
  <c r="AP85" i="3"/>
  <c r="AW85" i="3" s="1"/>
  <c r="AQ85" i="3"/>
  <c r="AR85" i="3"/>
  <c r="AS85" i="3"/>
  <c r="AT85" i="3"/>
  <c r="AU85" i="3"/>
  <c r="AV85" i="3"/>
  <c r="AP86" i="3"/>
  <c r="AY86" i="3" s="1"/>
  <c r="AQ86" i="3"/>
  <c r="AR86" i="3"/>
  <c r="AS86" i="3"/>
  <c r="AT86" i="3"/>
  <c r="AU86" i="3"/>
  <c r="AX86" i="3" s="1"/>
  <c r="AV86" i="3"/>
  <c r="AP87" i="3"/>
  <c r="AW87" i="3" s="1"/>
  <c r="AQ87" i="3"/>
  <c r="AR87" i="3"/>
  <c r="AS87" i="3"/>
  <c r="AT87" i="3"/>
  <c r="AU87" i="3"/>
  <c r="AV87" i="3"/>
  <c r="AP88" i="3"/>
  <c r="AQ88" i="3"/>
  <c r="AR88" i="3"/>
  <c r="AS88" i="3"/>
  <c r="AT88" i="3"/>
  <c r="AU88" i="3"/>
  <c r="AV88" i="3"/>
  <c r="AP89" i="3"/>
  <c r="AQ89" i="3"/>
  <c r="AW89" i="3" s="1"/>
  <c r="AR89" i="3"/>
  <c r="AX89" i="3" s="1"/>
  <c r="AS89" i="3"/>
  <c r="AT89" i="3"/>
  <c r="AU89" i="3"/>
  <c r="AV89" i="3"/>
  <c r="AP90" i="3"/>
  <c r="AQ90" i="3"/>
  <c r="AR90" i="3"/>
  <c r="AS90" i="3"/>
  <c r="AT90" i="3"/>
  <c r="AU90" i="3"/>
  <c r="AV90" i="3"/>
  <c r="AY90" i="3" s="1"/>
  <c r="AP91" i="3"/>
  <c r="AQ91" i="3"/>
  <c r="AW91" i="3" s="1"/>
  <c r="AR91" i="3"/>
  <c r="AX91" i="3" s="1"/>
  <c r="AS91" i="3"/>
  <c r="AT91" i="3"/>
  <c r="AU91" i="3"/>
  <c r="AV91" i="3"/>
  <c r="AP92" i="3"/>
  <c r="AQ92" i="3"/>
  <c r="AR92" i="3"/>
  <c r="AX92" i="3" s="1"/>
  <c r="AS92" i="3"/>
  <c r="AY92" i="3" s="1"/>
  <c r="AT92" i="3"/>
  <c r="AU92" i="3"/>
  <c r="AV92" i="3"/>
  <c r="AP93" i="3"/>
  <c r="AW93" i="3" s="1"/>
  <c r="AQ93" i="3"/>
  <c r="AR93" i="3"/>
  <c r="AS93" i="3"/>
  <c r="AT93" i="3"/>
  <c r="AU93" i="3"/>
  <c r="AV93" i="3"/>
  <c r="AP94" i="3"/>
  <c r="AY94" i="3" s="1"/>
  <c r="AQ94" i="3"/>
  <c r="AR94" i="3"/>
  <c r="AS94" i="3"/>
  <c r="AT94" i="3"/>
  <c r="AU94" i="3"/>
  <c r="AX94" i="3" s="1"/>
  <c r="AV94" i="3"/>
  <c r="AP95" i="3"/>
  <c r="AW95" i="3" s="1"/>
  <c r="AQ95" i="3"/>
  <c r="AR95" i="3"/>
  <c r="AS95" i="3"/>
  <c r="AT95" i="3"/>
  <c r="AU95" i="3"/>
  <c r="AV95" i="3"/>
  <c r="AP96" i="3"/>
  <c r="AQ96" i="3"/>
  <c r="AR96" i="3"/>
  <c r="AS96" i="3"/>
  <c r="AT96" i="3"/>
  <c r="AU96" i="3"/>
  <c r="AX96" i="3" s="1"/>
  <c r="AV96" i="3"/>
  <c r="AP97" i="3"/>
  <c r="AW97" i="3" s="1"/>
  <c r="AQ97" i="3"/>
  <c r="AR97" i="3"/>
  <c r="AS97" i="3"/>
  <c r="AT97" i="3"/>
  <c r="AU97" i="3"/>
  <c r="AV97" i="3"/>
  <c r="AP98" i="3"/>
  <c r="AQ98" i="3"/>
  <c r="AR98" i="3"/>
  <c r="AS98" i="3"/>
  <c r="AT98" i="3"/>
  <c r="AU98" i="3"/>
  <c r="AX98" i="3" s="1"/>
  <c r="AV98" i="3"/>
  <c r="AP99" i="3"/>
  <c r="AW99" i="3" s="1"/>
  <c r="AQ99" i="3"/>
  <c r="AR99" i="3"/>
  <c r="AS99" i="3"/>
  <c r="AT99" i="3"/>
  <c r="AU99" i="3"/>
  <c r="AV99" i="3"/>
  <c r="AY99" i="3"/>
  <c r="AV10" i="3"/>
  <c r="AU10" i="3"/>
  <c r="AT10" i="3"/>
  <c r="AS10" i="3"/>
  <c r="AR10" i="3"/>
  <c r="AQ10" i="3"/>
  <c r="AP10" i="3"/>
  <c r="AD31" i="3"/>
  <c r="AD30" i="3"/>
  <c r="AD29" i="3"/>
  <c r="AD28" i="3"/>
  <c r="AD27" i="3"/>
  <c r="AD26" i="3"/>
  <c r="AD25" i="3"/>
  <c r="AF6" i="3"/>
  <c r="BC11" i="3"/>
  <c r="BC12" i="3"/>
  <c r="AZ12" i="3" s="1"/>
  <c r="BC13" i="3"/>
  <c r="BC14" i="3"/>
  <c r="BC10" i="3"/>
  <c r="BA10" i="3" l="1"/>
  <c r="AW13" i="3"/>
  <c r="BA26" i="3"/>
  <c r="AX10" i="3"/>
  <c r="BB10" i="3"/>
  <c r="AZ28" i="3"/>
  <c r="BB27" i="3"/>
  <c r="BA16" i="3"/>
  <c r="BB14" i="3"/>
  <c r="BA13" i="3"/>
  <c r="AZ10" i="3"/>
  <c r="AW29" i="3"/>
  <c r="AX28" i="3"/>
  <c r="AZ17" i="3"/>
  <c r="AX12" i="3"/>
  <c r="AZ29" i="3"/>
  <c r="BB29" i="3"/>
  <c r="BB25" i="3"/>
  <c r="BA28" i="3"/>
  <c r="BB28" i="3"/>
  <c r="BA27" i="3"/>
  <c r="AW27" i="3"/>
  <c r="AW25" i="3"/>
  <c r="AW26" i="3"/>
  <c r="AZ26" i="3"/>
  <c r="BB26" i="3"/>
  <c r="AZ25" i="3"/>
  <c r="AW23" i="3"/>
  <c r="AW21" i="3"/>
  <c r="BB23" i="3"/>
  <c r="AX24" i="3"/>
  <c r="AZ20" i="3"/>
  <c r="AX20" i="3"/>
  <c r="AZ24" i="3"/>
  <c r="AY20" i="3"/>
  <c r="BB22" i="3"/>
  <c r="AZ23" i="3"/>
  <c r="BB21" i="3"/>
  <c r="AZ22" i="3"/>
  <c r="BA21" i="3"/>
  <c r="BA20" i="3"/>
  <c r="BB24" i="3"/>
  <c r="AZ21" i="3"/>
  <c r="BA23" i="3"/>
  <c r="BA24" i="3"/>
  <c r="BB20" i="3"/>
  <c r="BA22" i="3"/>
  <c r="AW10" i="3"/>
  <c r="AY14" i="3"/>
  <c r="AW15" i="3"/>
  <c r="AY16" i="3"/>
  <c r="AZ15" i="3"/>
  <c r="AW19" i="3"/>
  <c r="AW17" i="3"/>
  <c r="AW18" i="3"/>
  <c r="BB18" i="3"/>
  <c r="AZ16" i="3"/>
  <c r="BA19" i="3"/>
  <c r="BB17" i="3"/>
  <c r="AZ19" i="3"/>
  <c r="BA18" i="3"/>
  <c r="BB16" i="3"/>
  <c r="AZ18" i="3"/>
  <c r="BA17" i="3"/>
  <c r="BB19" i="3"/>
  <c r="BB15" i="3"/>
  <c r="BA15" i="3"/>
  <c r="BA11" i="3"/>
  <c r="BA12" i="3"/>
  <c r="AY12" i="3"/>
  <c r="AZ14" i="3"/>
  <c r="BB12" i="3"/>
  <c r="BB13" i="3"/>
  <c r="AW11" i="3"/>
  <c r="AZ13" i="3"/>
  <c r="BA14" i="3"/>
  <c r="AZ11" i="3"/>
  <c r="BB11" i="3"/>
  <c r="AW42" i="3"/>
  <c r="AW98" i="3"/>
  <c r="AW96" i="3"/>
  <c r="AX80" i="3"/>
  <c r="AX70" i="3"/>
  <c r="AX60" i="3"/>
  <c r="AY59" i="3"/>
  <c r="AY58" i="3"/>
  <c r="AY57" i="3"/>
  <c r="AY51" i="3"/>
  <c r="AY49" i="3"/>
  <c r="AY41" i="3"/>
  <c r="AY40" i="3"/>
  <c r="AY33" i="3"/>
  <c r="AY32" i="3"/>
  <c r="AY25" i="3"/>
  <c r="AY24" i="3"/>
  <c r="AY17" i="3"/>
  <c r="AY98" i="3"/>
  <c r="AY97" i="3"/>
  <c r="AY96" i="3"/>
  <c r="AW90" i="3"/>
  <c r="AW82" i="3"/>
  <c r="AW74" i="3"/>
  <c r="AX72" i="3"/>
  <c r="AX62" i="3"/>
  <c r="AX59" i="3"/>
  <c r="AX57" i="3"/>
  <c r="AX54" i="3"/>
  <c r="AX51" i="3"/>
  <c r="AX49" i="3"/>
  <c r="AX47" i="3"/>
  <c r="AX45" i="3"/>
  <c r="AY43" i="3"/>
  <c r="AX41" i="3"/>
  <c r="AX39" i="3"/>
  <c r="AX37" i="3"/>
  <c r="AY35" i="3"/>
  <c r="AX33" i="3"/>
  <c r="AX31" i="3"/>
  <c r="AX29" i="3"/>
  <c r="AY27" i="3"/>
  <c r="AX25" i="3"/>
  <c r="AX23" i="3"/>
  <c r="AX21" i="3"/>
  <c r="AY19" i="3"/>
  <c r="AX17" i="3"/>
  <c r="AX15" i="3"/>
  <c r="AX13" i="3"/>
  <c r="AY11" i="3"/>
  <c r="AX99" i="3"/>
  <c r="AX97" i="3"/>
  <c r="AX95" i="3"/>
  <c r="AX93" i="3"/>
  <c r="AY91" i="3"/>
  <c r="AY89" i="3"/>
  <c r="AX87" i="3"/>
  <c r="AX85" i="3"/>
  <c r="AY83" i="3"/>
  <c r="AY81" i="3"/>
  <c r="AX79" i="3"/>
  <c r="AX77" i="3"/>
  <c r="AY75" i="3"/>
  <c r="AY74" i="3"/>
  <c r="AY73" i="3"/>
  <c r="AY72" i="3"/>
  <c r="AW66" i="3"/>
  <c r="AX46" i="3"/>
  <c r="AX43" i="3"/>
  <c r="AX38" i="3"/>
  <c r="AX35" i="3"/>
  <c r="AX30" i="3"/>
  <c r="AX27" i="3"/>
  <c r="AX22" i="3"/>
  <c r="AX19" i="3"/>
  <c r="AX14" i="3"/>
  <c r="AX11" i="3"/>
  <c r="AY26" i="3"/>
  <c r="AW88" i="3"/>
  <c r="AY80" i="3"/>
  <c r="AX66" i="3"/>
  <c r="AW64" i="3"/>
  <c r="AX58" i="3"/>
  <c r="AW56" i="3"/>
  <c r="AW48" i="3"/>
  <c r="AX34" i="3"/>
  <c r="AX18" i="3"/>
  <c r="AW16" i="3"/>
  <c r="AY95" i="3"/>
  <c r="AW94" i="3"/>
  <c r="AX88" i="3"/>
  <c r="AY87" i="3"/>
  <c r="AW86" i="3"/>
  <c r="AY79" i="3"/>
  <c r="AW78" i="3"/>
  <c r="AY71" i="3"/>
  <c r="AW70" i="3"/>
  <c r="AX64" i="3"/>
  <c r="AY63" i="3"/>
  <c r="AW62" i="3"/>
  <c r="AX56" i="3"/>
  <c r="AY55" i="3"/>
  <c r="AW54" i="3"/>
  <c r="AX48" i="3"/>
  <c r="AY47" i="3"/>
  <c r="AW46" i="3"/>
  <c r="AY39" i="3"/>
  <c r="AW38" i="3"/>
  <c r="AY31" i="3"/>
  <c r="AW30" i="3"/>
  <c r="AY23" i="3"/>
  <c r="AW22" i="3"/>
  <c r="AX16" i="3"/>
  <c r="AY15" i="3"/>
  <c r="AW14" i="3"/>
  <c r="AW50" i="3"/>
  <c r="AY42" i="3"/>
  <c r="AY34" i="3"/>
  <c r="AY18" i="3"/>
  <c r="AX90" i="3"/>
  <c r="AY88" i="3"/>
  <c r="AX82" i="3"/>
  <c r="AW80" i="3"/>
  <c r="AX74" i="3"/>
  <c r="AW72" i="3"/>
  <c r="AY56" i="3"/>
  <c r="AX50" i="3"/>
  <c r="AX42" i="3"/>
  <c r="AW40" i="3"/>
  <c r="AW32" i="3"/>
  <c r="AX26" i="3"/>
  <c r="AW24" i="3"/>
  <c r="AY93" i="3"/>
  <c r="AW92" i="3"/>
  <c r="AY85" i="3"/>
  <c r="AW84" i="3"/>
  <c r="AY77" i="3"/>
  <c r="AW76" i="3"/>
  <c r="AY69" i="3"/>
  <c r="AW68" i="3"/>
  <c r="AY61" i="3"/>
  <c r="AW60" i="3"/>
  <c r="AY53" i="3"/>
  <c r="AW52" i="3"/>
  <c r="AY45" i="3"/>
  <c r="AW44" i="3"/>
  <c r="AY37" i="3"/>
  <c r="AW36" i="3"/>
  <c r="AY29" i="3"/>
  <c r="AW28" i="3"/>
  <c r="AY21" i="3"/>
  <c r="AW20" i="3"/>
  <c r="AY13" i="3"/>
  <c r="AW12" i="3"/>
  <c r="BF10" i="3" l="1"/>
  <c r="BF11" i="3"/>
  <c r="BE13" i="3"/>
  <c r="BE10" i="3"/>
  <c r="BH13" i="3"/>
  <c r="BG10" i="3"/>
  <c r="BH10" i="3"/>
  <c r="BH11" i="3"/>
  <c r="BG11" i="3"/>
  <c r="BF13" i="3"/>
  <c r="BH12" i="3"/>
  <c r="BG13" i="3"/>
  <c r="BG12" i="3"/>
  <c r="BF12" i="3"/>
  <c r="BE11" i="3"/>
  <c r="BE12" i="3"/>
  <c r="BF14" i="3"/>
  <c r="BG14" i="3"/>
  <c r="BH14" i="3"/>
  <c r="BE14" i="3"/>
  <c r="BJ14" i="3"/>
  <c r="BJ10" i="3"/>
  <c r="BI11" i="3"/>
  <c r="BI13" i="3"/>
  <c r="BI12" i="3"/>
  <c r="BJ13" i="3"/>
  <c r="BI14" i="3"/>
  <c r="BI10" i="3"/>
  <c r="BJ12" i="3"/>
  <c r="BJ11" i="3"/>
  <c r="AC18" i="3"/>
  <c r="AC17" i="3"/>
  <c r="AC16" i="3"/>
  <c r="AC15" i="3"/>
  <c r="AC14" i="3"/>
  <c r="P10" i="3"/>
  <c r="Q10" i="3"/>
  <c r="R10" i="3"/>
  <c r="P11" i="3"/>
  <c r="Q11" i="3"/>
  <c r="R11" i="3"/>
  <c r="P12" i="3"/>
  <c r="Q12" i="3"/>
  <c r="R12" i="3"/>
  <c r="P13" i="3"/>
  <c r="Q13" i="3"/>
  <c r="R13" i="3"/>
  <c r="P14" i="3"/>
  <c r="Q14" i="3"/>
  <c r="R14" i="3"/>
  <c r="P15" i="3"/>
  <c r="Q15" i="3"/>
  <c r="R15" i="3"/>
  <c r="P16" i="3"/>
  <c r="Q16" i="3"/>
  <c r="R16" i="3"/>
  <c r="P17" i="3"/>
  <c r="Q17" i="3"/>
  <c r="R17" i="3"/>
  <c r="Z9" i="3"/>
  <c r="Y9" i="3"/>
  <c r="X9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Y11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X15" i="3"/>
  <c r="X16" i="3"/>
  <c r="X17" i="3"/>
  <c r="X18" i="3"/>
  <c r="X19" i="3"/>
  <c r="X20" i="3"/>
  <c r="X21" i="3"/>
  <c r="X22" i="3"/>
  <c r="X23" i="3"/>
  <c r="X24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V11" i="3"/>
  <c r="Z11" i="3" s="1"/>
  <c r="V12" i="3"/>
  <c r="Z12" i="3" s="1"/>
  <c r="V13" i="3"/>
  <c r="Z13" i="3" s="1"/>
  <c r="V14" i="3"/>
  <c r="Z14" i="3" s="1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" i="3"/>
  <c r="Z10" i="3" s="1"/>
  <c r="U11" i="3"/>
  <c r="U12" i="3"/>
  <c r="Y12" i="3" s="1"/>
  <c r="U13" i="3"/>
  <c r="Y13" i="3" s="1"/>
  <c r="U14" i="3"/>
  <c r="Y14" i="3" s="1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" i="3"/>
  <c r="Y10" i="3" s="1"/>
  <c r="T7" i="3"/>
  <c r="C23" i="17" s="1"/>
  <c r="T5" i="3"/>
  <c r="H24" i="17"/>
  <c r="I24" i="17" s="1"/>
  <c r="H23" i="17"/>
  <c r="I23" i="17" s="1"/>
  <c r="H22" i="17"/>
  <c r="I22" i="17" s="1"/>
  <c r="H21" i="17"/>
  <c r="I21" i="17" s="1"/>
  <c r="H20" i="17"/>
  <c r="I20" i="17" s="1"/>
  <c r="H19" i="17"/>
  <c r="I19" i="17" s="1"/>
  <c r="H18" i="17"/>
  <c r="I18" i="17" s="1"/>
  <c r="AD24" i="3"/>
  <c r="H17" i="17" s="1"/>
  <c r="I17" i="17" s="1"/>
  <c r="AD23" i="3"/>
  <c r="H16" i="17" s="1"/>
  <c r="I16" i="17" s="1"/>
  <c r="AD22" i="3"/>
  <c r="H15" i="17" s="1"/>
  <c r="I15" i="17" s="1"/>
  <c r="AD21" i="3"/>
  <c r="H14" i="17" s="1"/>
  <c r="I14" i="17" s="1"/>
  <c r="AD20" i="3"/>
  <c r="H13" i="17" s="1"/>
  <c r="I13" i="17" s="1"/>
  <c r="AD19" i="3"/>
  <c r="H12" i="17" s="1"/>
  <c r="I12" i="17" s="1"/>
  <c r="AF5" i="3"/>
  <c r="AF4" i="3"/>
  <c r="AF3" i="3"/>
  <c r="AF2" i="3"/>
  <c r="H26" i="17"/>
  <c r="H27" i="17"/>
  <c r="H28" i="17"/>
  <c r="Y4" i="3" l="1"/>
  <c r="Y7" i="3"/>
  <c r="R4" i="3"/>
  <c r="Y5" i="3"/>
  <c r="Y6" i="3"/>
  <c r="P18" i="3"/>
  <c r="Q18" i="3"/>
  <c r="R18" i="3"/>
  <c r="P19" i="3"/>
  <c r="Q19" i="3"/>
  <c r="R19" i="3"/>
  <c r="P20" i="3"/>
  <c r="Q20" i="3"/>
  <c r="R20" i="3"/>
  <c r="P21" i="3"/>
  <c r="Q21" i="3"/>
  <c r="R21" i="3"/>
  <c r="P22" i="3"/>
  <c r="Q22" i="3"/>
  <c r="R22" i="3"/>
  <c r="P23" i="3"/>
  <c r="Q23" i="3"/>
  <c r="R23" i="3"/>
  <c r="P24" i="3"/>
  <c r="Q24" i="3"/>
  <c r="R24" i="3"/>
  <c r="P25" i="3"/>
  <c r="Q25" i="3"/>
  <c r="R25" i="3"/>
  <c r="P26" i="3"/>
  <c r="Q26" i="3"/>
  <c r="R26" i="3"/>
  <c r="P27" i="3"/>
  <c r="Q27" i="3"/>
  <c r="R27" i="3"/>
  <c r="P28" i="3"/>
  <c r="Q28" i="3"/>
  <c r="R28" i="3"/>
  <c r="P29" i="3"/>
  <c r="Q29" i="3"/>
  <c r="R29" i="3"/>
  <c r="P30" i="3"/>
  <c r="Q30" i="3"/>
  <c r="R30" i="3"/>
  <c r="P31" i="3"/>
  <c r="Q31" i="3"/>
  <c r="R31" i="3"/>
  <c r="P32" i="3"/>
  <c r="Q32" i="3"/>
  <c r="R32" i="3"/>
  <c r="P33" i="3"/>
  <c r="Q33" i="3"/>
  <c r="R33" i="3"/>
  <c r="P34" i="3"/>
  <c r="Q34" i="3"/>
  <c r="R34" i="3"/>
  <c r="P35" i="3"/>
  <c r="Q35" i="3"/>
  <c r="R35" i="3"/>
  <c r="P36" i="3"/>
  <c r="Q36" i="3"/>
  <c r="R36" i="3"/>
  <c r="P37" i="3"/>
  <c r="Q37" i="3"/>
  <c r="R37" i="3"/>
  <c r="P38" i="3"/>
  <c r="Q38" i="3"/>
  <c r="R38" i="3"/>
  <c r="P39" i="3"/>
  <c r="Q39" i="3"/>
  <c r="R39" i="3"/>
  <c r="P40" i="3"/>
  <c r="Q40" i="3"/>
  <c r="R40" i="3"/>
  <c r="P41" i="3"/>
  <c r="Q41" i="3"/>
  <c r="R41" i="3"/>
  <c r="P42" i="3"/>
  <c r="Q42" i="3"/>
  <c r="R42" i="3"/>
  <c r="P43" i="3"/>
  <c r="Q43" i="3"/>
  <c r="R43" i="3"/>
  <c r="P44" i="3"/>
  <c r="Q44" i="3"/>
  <c r="R44" i="3"/>
  <c r="P45" i="3"/>
  <c r="Q45" i="3"/>
  <c r="R45" i="3"/>
  <c r="P46" i="3"/>
  <c r="Q46" i="3"/>
  <c r="R46" i="3"/>
  <c r="P47" i="3"/>
  <c r="Q47" i="3"/>
  <c r="R47" i="3"/>
  <c r="P48" i="3"/>
  <c r="Q48" i="3"/>
  <c r="R48" i="3"/>
  <c r="P49" i="3"/>
  <c r="Q49" i="3"/>
  <c r="R49" i="3"/>
  <c r="P50" i="3"/>
  <c r="Q50" i="3"/>
  <c r="R50" i="3"/>
  <c r="P51" i="3"/>
  <c r="Q51" i="3"/>
  <c r="R51" i="3"/>
  <c r="P52" i="3"/>
  <c r="Q52" i="3"/>
  <c r="R52" i="3"/>
  <c r="P53" i="3"/>
  <c r="Q53" i="3"/>
  <c r="R53" i="3"/>
  <c r="P54" i="3"/>
  <c r="Q54" i="3"/>
  <c r="R54" i="3"/>
  <c r="P55" i="3"/>
  <c r="Q55" i="3"/>
  <c r="R55" i="3"/>
  <c r="P56" i="3"/>
  <c r="Q56" i="3"/>
  <c r="R56" i="3"/>
  <c r="P57" i="3"/>
  <c r="Q57" i="3"/>
  <c r="R57" i="3"/>
  <c r="P58" i="3"/>
  <c r="Q58" i="3"/>
  <c r="R58" i="3"/>
  <c r="P59" i="3"/>
  <c r="Q59" i="3"/>
  <c r="R59" i="3"/>
  <c r="P60" i="3"/>
  <c r="Q60" i="3"/>
  <c r="R60" i="3"/>
  <c r="P61" i="3"/>
  <c r="Q61" i="3"/>
  <c r="R61" i="3"/>
  <c r="P62" i="3"/>
  <c r="Q62" i="3"/>
  <c r="R62" i="3"/>
  <c r="P63" i="3"/>
  <c r="Q63" i="3"/>
  <c r="R63" i="3"/>
  <c r="P64" i="3"/>
  <c r="Q64" i="3"/>
  <c r="R64" i="3"/>
  <c r="P65" i="3"/>
  <c r="Q65" i="3"/>
  <c r="R65" i="3"/>
  <c r="P66" i="3"/>
  <c r="Q66" i="3"/>
  <c r="R66" i="3"/>
  <c r="P67" i="3"/>
  <c r="Q67" i="3"/>
  <c r="R67" i="3"/>
  <c r="P68" i="3"/>
  <c r="Q68" i="3"/>
  <c r="R68" i="3"/>
  <c r="P69" i="3"/>
  <c r="Q69" i="3"/>
  <c r="R69" i="3"/>
  <c r="P70" i="3"/>
  <c r="Q70" i="3"/>
  <c r="R70" i="3"/>
  <c r="P71" i="3"/>
  <c r="Q71" i="3"/>
  <c r="R71" i="3"/>
  <c r="P72" i="3"/>
  <c r="Q72" i="3"/>
  <c r="R72" i="3"/>
  <c r="P73" i="3"/>
  <c r="Q73" i="3"/>
  <c r="R73" i="3"/>
  <c r="P74" i="3"/>
  <c r="Q74" i="3"/>
  <c r="R74" i="3"/>
  <c r="P75" i="3"/>
  <c r="Q75" i="3"/>
  <c r="R75" i="3"/>
  <c r="P76" i="3"/>
  <c r="Q76" i="3"/>
  <c r="R76" i="3"/>
  <c r="P77" i="3"/>
  <c r="Q77" i="3"/>
  <c r="R77" i="3"/>
  <c r="P78" i="3"/>
  <c r="Q78" i="3"/>
  <c r="R78" i="3"/>
  <c r="P79" i="3"/>
  <c r="Q79" i="3"/>
  <c r="R79" i="3"/>
  <c r="P80" i="3"/>
  <c r="Q80" i="3"/>
  <c r="R80" i="3"/>
  <c r="P81" i="3"/>
  <c r="Q81" i="3"/>
  <c r="R81" i="3"/>
  <c r="P82" i="3"/>
  <c r="Q82" i="3"/>
  <c r="R82" i="3"/>
  <c r="P83" i="3"/>
  <c r="Q83" i="3"/>
  <c r="R83" i="3"/>
  <c r="P84" i="3"/>
  <c r="Q84" i="3"/>
  <c r="R84" i="3"/>
  <c r="P85" i="3"/>
  <c r="Q85" i="3"/>
  <c r="R85" i="3"/>
  <c r="P86" i="3"/>
  <c r="Q86" i="3"/>
  <c r="R86" i="3"/>
  <c r="P87" i="3"/>
  <c r="Q87" i="3"/>
  <c r="R87" i="3"/>
  <c r="P88" i="3"/>
  <c r="Q88" i="3"/>
  <c r="R88" i="3"/>
  <c r="P89" i="3"/>
  <c r="Q89" i="3"/>
  <c r="R89" i="3"/>
  <c r="P90" i="3"/>
  <c r="Q90" i="3"/>
  <c r="R90" i="3"/>
  <c r="P91" i="3"/>
  <c r="Q91" i="3"/>
  <c r="R91" i="3"/>
  <c r="P92" i="3"/>
  <c r="Q92" i="3"/>
  <c r="R92" i="3"/>
  <c r="P93" i="3"/>
  <c r="Q93" i="3"/>
  <c r="R93" i="3"/>
  <c r="P94" i="3"/>
  <c r="Q94" i="3"/>
  <c r="R94" i="3"/>
  <c r="P95" i="3"/>
  <c r="Q95" i="3"/>
  <c r="R95" i="3"/>
  <c r="P96" i="3"/>
  <c r="Q96" i="3"/>
  <c r="R96" i="3"/>
  <c r="P97" i="3"/>
  <c r="Q97" i="3"/>
  <c r="R97" i="3"/>
  <c r="P98" i="3"/>
  <c r="Q98" i="3"/>
  <c r="R98" i="3"/>
  <c r="P99" i="3"/>
  <c r="Q99" i="3"/>
  <c r="R99" i="3"/>
  <c r="AF14" i="3"/>
  <c r="AI14" i="3" s="1"/>
  <c r="AG14" i="3"/>
  <c r="AH14" i="3"/>
  <c r="AF15" i="3"/>
  <c r="AI15" i="3" s="1"/>
  <c r="AG15" i="3"/>
  <c r="AH15" i="3"/>
  <c r="AF16" i="3"/>
  <c r="AI16" i="3" s="1"/>
  <c r="AG16" i="3"/>
  <c r="AH16" i="3"/>
  <c r="AF17" i="3"/>
  <c r="AI17" i="3" s="1"/>
  <c r="AG17" i="3"/>
  <c r="AH17" i="3"/>
  <c r="AF18" i="3"/>
  <c r="AI18" i="3" s="1"/>
  <c r="AG18" i="3"/>
  <c r="AH18" i="3"/>
  <c r="AF19" i="3"/>
  <c r="AI19" i="3" s="1"/>
  <c r="AG19" i="3"/>
  <c r="AH19" i="3"/>
  <c r="AF20" i="3"/>
  <c r="AI20" i="3" s="1"/>
  <c r="AG20" i="3"/>
  <c r="AH20" i="3"/>
  <c r="AF21" i="3"/>
  <c r="AI21" i="3" s="1"/>
  <c r="AG21" i="3"/>
  <c r="AH21" i="3"/>
  <c r="AF22" i="3"/>
  <c r="AI22" i="3" s="1"/>
  <c r="AG22" i="3"/>
  <c r="AH22" i="3"/>
  <c r="AF23" i="3"/>
  <c r="AI23" i="3" s="1"/>
  <c r="AG23" i="3"/>
  <c r="AH23" i="3"/>
  <c r="AF24" i="3"/>
  <c r="AI24" i="3" s="1"/>
  <c r="AG24" i="3"/>
  <c r="AH24" i="3"/>
  <c r="AF25" i="3"/>
  <c r="AI25" i="3" s="1"/>
  <c r="AG25" i="3"/>
  <c r="AH25" i="3"/>
  <c r="AF26" i="3"/>
  <c r="AI26" i="3" s="1"/>
  <c r="AG26" i="3"/>
  <c r="AH26" i="3"/>
  <c r="AF27" i="3"/>
  <c r="AI27" i="3" s="1"/>
  <c r="AG27" i="3"/>
  <c r="AH27" i="3"/>
  <c r="AF28" i="3"/>
  <c r="AI28" i="3" s="1"/>
  <c r="AG28" i="3"/>
  <c r="AH28" i="3"/>
  <c r="AF29" i="3"/>
  <c r="AI29" i="3" s="1"/>
  <c r="AG29" i="3"/>
  <c r="AH29" i="3"/>
  <c r="AF30" i="3"/>
  <c r="AI30" i="3" s="1"/>
  <c r="AG30" i="3"/>
  <c r="AH30" i="3"/>
  <c r="AF31" i="3"/>
  <c r="AI31" i="3" s="1"/>
  <c r="AG31" i="3"/>
  <c r="AH31" i="3"/>
  <c r="AF32" i="3"/>
  <c r="AI32" i="3" s="1"/>
  <c r="AG32" i="3"/>
  <c r="AH32" i="3"/>
  <c r="AF33" i="3"/>
  <c r="AI33" i="3" s="1"/>
  <c r="AG33" i="3"/>
  <c r="AH33" i="3"/>
  <c r="AF34" i="3"/>
  <c r="AI34" i="3" s="1"/>
  <c r="AG34" i="3"/>
  <c r="AH34" i="3"/>
  <c r="AF35" i="3"/>
  <c r="AI35" i="3" s="1"/>
  <c r="AG35" i="3"/>
  <c r="AH35" i="3"/>
  <c r="AF36" i="3"/>
  <c r="AI36" i="3" s="1"/>
  <c r="AG36" i="3"/>
  <c r="AH36" i="3"/>
  <c r="AF37" i="3"/>
  <c r="AI37" i="3" s="1"/>
  <c r="AG37" i="3"/>
  <c r="AH37" i="3"/>
  <c r="AF38" i="3"/>
  <c r="AI38" i="3" s="1"/>
  <c r="AG38" i="3"/>
  <c r="AH38" i="3"/>
  <c r="AF39" i="3"/>
  <c r="AI39" i="3" s="1"/>
  <c r="AG39" i="3"/>
  <c r="AH39" i="3"/>
  <c r="AF40" i="3"/>
  <c r="AI40" i="3" s="1"/>
  <c r="AG40" i="3"/>
  <c r="AH40" i="3"/>
  <c r="AF41" i="3"/>
  <c r="AI41" i="3" s="1"/>
  <c r="AG41" i="3"/>
  <c r="AH41" i="3"/>
  <c r="AF42" i="3"/>
  <c r="AI42" i="3" s="1"/>
  <c r="AG42" i="3"/>
  <c r="AH42" i="3"/>
  <c r="AF43" i="3"/>
  <c r="AI43" i="3" s="1"/>
  <c r="AG43" i="3"/>
  <c r="AH43" i="3"/>
  <c r="AF44" i="3"/>
  <c r="AI44" i="3" s="1"/>
  <c r="AG44" i="3"/>
  <c r="AH44" i="3"/>
  <c r="AF45" i="3"/>
  <c r="AI45" i="3" s="1"/>
  <c r="AG45" i="3"/>
  <c r="AH45" i="3"/>
  <c r="AF46" i="3"/>
  <c r="AI46" i="3" s="1"/>
  <c r="AG46" i="3"/>
  <c r="AH46" i="3"/>
  <c r="AF47" i="3"/>
  <c r="AI47" i="3" s="1"/>
  <c r="AG47" i="3"/>
  <c r="AH47" i="3"/>
  <c r="AF48" i="3"/>
  <c r="AI48" i="3" s="1"/>
  <c r="AG48" i="3"/>
  <c r="AH48" i="3"/>
  <c r="AF49" i="3"/>
  <c r="AI49" i="3" s="1"/>
  <c r="AG49" i="3"/>
  <c r="AH49" i="3"/>
  <c r="AF50" i="3"/>
  <c r="AI50" i="3" s="1"/>
  <c r="AG50" i="3"/>
  <c r="AH50" i="3"/>
  <c r="AF51" i="3"/>
  <c r="AI51" i="3" s="1"/>
  <c r="AG51" i="3"/>
  <c r="AH51" i="3"/>
  <c r="AF52" i="3"/>
  <c r="AI52" i="3" s="1"/>
  <c r="AG52" i="3"/>
  <c r="AH52" i="3"/>
  <c r="AF53" i="3"/>
  <c r="AI53" i="3" s="1"/>
  <c r="AG53" i="3"/>
  <c r="AH53" i="3"/>
  <c r="AF54" i="3"/>
  <c r="AI54" i="3" s="1"/>
  <c r="AG54" i="3"/>
  <c r="AH54" i="3"/>
  <c r="AF55" i="3"/>
  <c r="AI55" i="3" s="1"/>
  <c r="AG55" i="3"/>
  <c r="AH55" i="3"/>
  <c r="AF56" i="3"/>
  <c r="AI56" i="3" s="1"/>
  <c r="AG56" i="3"/>
  <c r="AH56" i="3"/>
  <c r="AF57" i="3"/>
  <c r="AI57" i="3" s="1"/>
  <c r="AG57" i="3"/>
  <c r="AH57" i="3"/>
  <c r="AF58" i="3"/>
  <c r="AI58" i="3" s="1"/>
  <c r="AG58" i="3"/>
  <c r="AH58" i="3"/>
  <c r="AF59" i="3"/>
  <c r="AI59" i="3" s="1"/>
  <c r="AG59" i="3"/>
  <c r="AH59" i="3"/>
  <c r="AF60" i="3"/>
  <c r="AI60" i="3" s="1"/>
  <c r="AG60" i="3"/>
  <c r="AH60" i="3"/>
  <c r="AF61" i="3"/>
  <c r="AI61" i="3" s="1"/>
  <c r="AG61" i="3"/>
  <c r="AH61" i="3"/>
  <c r="AF62" i="3"/>
  <c r="AI62" i="3" s="1"/>
  <c r="AG62" i="3"/>
  <c r="AH62" i="3"/>
  <c r="AF63" i="3"/>
  <c r="AI63" i="3" s="1"/>
  <c r="AG63" i="3"/>
  <c r="AH63" i="3"/>
  <c r="AF64" i="3"/>
  <c r="AI64" i="3" s="1"/>
  <c r="AG64" i="3"/>
  <c r="AH64" i="3"/>
  <c r="AF65" i="3"/>
  <c r="AI65" i="3" s="1"/>
  <c r="AG65" i="3"/>
  <c r="AH65" i="3"/>
  <c r="AF66" i="3"/>
  <c r="AI66" i="3" s="1"/>
  <c r="AG66" i="3"/>
  <c r="AH66" i="3"/>
  <c r="AF67" i="3"/>
  <c r="AI67" i="3" s="1"/>
  <c r="AG67" i="3"/>
  <c r="AH67" i="3"/>
  <c r="AF68" i="3"/>
  <c r="AI68" i="3" s="1"/>
  <c r="AG68" i="3"/>
  <c r="AH68" i="3"/>
  <c r="AF69" i="3"/>
  <c r="AI69" i="3" s="1"/>
  <c r="AG69" i="3"/>
  <c r="AH69" i="3"/>
  <c r="AF70" i="3"/>
  <c r="AI70" i="3" s="1"/>
  <c r="AG70" i="3"/>
  <c r="AH70" i="3"/>
  <c r="AF71" i="3"/>
  <c r="AI71" i="3" s="1"/>
  <c r="AG71" i="3"/>
  <c r="AH71" i="3"/>
  <c r="AF72" i="3"/>
  <c r="AI72" i="3" s="1"/>
  <c r="AG72" i="3"/>
  <c r="AH72" i="3"/>
  <c r="AF73" i="3"/>
  <c r="AI73" i="3" s="1"/>
  <c r="AG73" i="3"/>
  <c r="AH73" i="3"/>
  <c r="AF74" i="3"/>
  <c r="AI74" i="3" s="1"/>
  <c r="AG74" i="3"/>
  <c r="AH74" i="3"/>
  <c r="AF75" i="3"/>
  <c r="AI75" i="3" s="1"/>
  <c r="AG75" i="3"/>
  <c r="AH75" i="3"/>
  <c r="AF76" i="3"/>
  <c r="AI76" i="3" s="1"/>
  <c r="AG76" i="3"/>
  <c r="AH76" i="3"/>
  <c r="AF77" i="3"/>
  <c r="AI77" i="3" s="1"/>
  <c r="AG77" i="3"/>
  <c r="AH77" i="3"/>
  <c r="AF78" i="3"/>
  <c r="AI78" i="3" s="1"/>
  <c r="AG78" i="3"/>
  <c r="AH78" i="3"/>
  <c r="AF79" i="3"/>
  <c r="AI79" i="3" s="1"/>
  <c r="AG79" i="3"/>
  <c r="AH79" i="3"/>
  <c r="AF80" i="3"/>
  <c r="AI80" i="3" s="1"/>
  <c r="AG80" i="3"/>
  <c r="AH80" i="3"/>
  <c r="AF81" i="3"/>
  <c r="AI81" i="3" s="1"/>
  <c r="AG81" i="3"/>
  <c r="AH81" i="3"/>
  <c r="AF82" i="3"/>
  <c r="AI82" i="3" s="1"/>
  <c r="AG82" i="3"/>
  <c r="AH82" i="3"/>
  <c r="AF83" i="3"/>
  <c r="AI83" i="3" s="1"/>
  <c r="AG83" i="3"/>
  <c r="AH83" i="3"/>
  <c r="AF84" i="3"/>
  <c r="AI84" i="3" s="1"/>
  <c r="AG84" i="3"/>
  <c r="AH84" i="3"/>
  <c r="AF85" i="3"/>
  <c r="AI85" i="3" s="1"/>
  <c r="AG85" i="3"/>
  <c r="AH85" i="3"/>
  <c r="AF86" i="3"/>
  <c r="AI86" i="3" s="1"/>
  <c r="AG86" i="3"/>
  <c r="AH86" i="3"/>
  <c r="AF87" i="3"/>
  <c r="AI87" i="3" s="1"/>
  <c r="AG87" i="3"/>
  <c r="AH87" i="3"/>
  <c r="AF88" i="3"/>
  <c r="AI88" i="3" s="1"/>
  <c r="AG88" i="3"/>
  <c r="AH88" i="3"/>
  <c r="AF89" i="3"/>
  <c r="AI89" i="3" s="1"/>
  <c r="AG89" i="3"/>
  <c r="AH89" i="3"/>
  <c r="AF90" i="3"/>
  <c r="AI90" i="3" s="1"/>
  <c r="AG90" i="3"/>
  <c r="AH90" i="3"/>
  <c r="AF91" i="3"/>
  <c r="AI91" i="3" s="1"/>
  <c r="AG91" i="3"/>
  <c r="AH91" i="3"/>
  <c r="AF92" i="3"/>
  <c r="AI92" i="3" s="1"/>
  <c r="AG92" i="3"/>
  <c r="AH92" i="3"/>
  <c r="AF93" i="3"/>
  <c r="AI93" i="3" s="1"/>
  <c r="AG93" i="3"/>
  <c r="AH93" i="3"/>
  <c r="AF94" i="3"/>
  <c r="AI94" i="3" s="1"/>
  <c r="AG94" i="3"/>
  <c r="AH94" i="3"/>
  <c r="AF95" i="3"/>
  <c r="AI95" i="3" s="1"/>
  <c r="AG95" i="3"/>
  <c r="AH95" i="3"/>
  <c r="AF96" i="3"/>
  <c r="AI96" i="3" s="1"/>
  <c r="AG96" i="3"/>
  <c r="AH96" i="3"/>
  <c r="AF97" i="3"/>
  <c r="AI97" i="3" s="1"/>
  <c r="AG97" i="3"/>
  <c r="AH97" i="3"/>
  <c r="AF98" i="3"/>
  <c r="AI98" i="3" s="1"/>
  <c r="AG98" i="3"/>
  <c r="AH98" i="3"/>
  <c r="AF99" i="3"/>
  <c r="AI99" i="3" s="1"/>
  <c r="AG99" i="3"/>
  <c r="AH99" i="3"/>
  <c r="AF11" i="3"/>
  <c r="AI11" i="3" s="1"/>
  <c r="AG11" i="3"/>
  <c r="AH11" i="3"/>
  <c r="AF12" i="3"/>
  <c r="AI12" i="3" s="1"/>
  <c r="AG12" i="3"/>
  <c r="AH12" i="3"/>
  <c r="AF13" i="3"/>
  <c r="AI13" i="3" s="1"/>
  <c r="AG13" i="3"/>
  <c r="AH13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" i="3"/>
  <c r="Q102" i="3" l="1"/>
  <c r="P4" i="3" s="1"/>
  <c r="P102" i="3"/>
  <c r="O4" i="3" s="1"/>
  <c r="I26" i="17" s="1"/>
  <c r="R102" i="3"/>
  <c r="T6" i="3"/>
  <c r="C22" i="17" s="1"/>
  <c r="C21" i="17"/>
  <c r="T4" i="3"/>
  <c r="C20" i="17" s="1"/>
  <c r="T3" i="3"/>
  <c r="C19" i="17" s="1"/>
  <c r="AH10" i="3"/>
  <c r="AG10" i="3"/>
  <c r="AF10" i="3"/>
  <c r="AI10" i="3" s="1"/>
  <c r="I28" i="17" l="1"/>
  <c r="Q4" i="3"/>
  <c r="Q3" i="3"/>
  <c r="P3" i="3"/>
  <c r="O3" i="3"/>
  <c r="AH100" i="3" l="1"/>
  <c r="AH101" i="3"/>
  <c r="L102" i="3" l="1"/>
  <c r="G30" i="17" s="1"/>
  <c r="B16" i="17" l="1"/>
  <c r="B14" i="17"/>
  <c r="B12" i="17"/>
  <c r="R9" i="3"/>
  <c r="Q9" i="3"/>
  <c r="P9" i="3"/>
  <c r="M104" i="3"/>
  <c r="D1" i="17" l="1"/>
  <c r="AC19" i="3" l="1"/>
  <c r="AC13" i="3"/>
  <c r="AC12" i="3"/>
  <c r="AK21" i="3" l="1"/>
  <c r="AL21" i="3"/>
  <c r="AK22" i="3"/>
  <c r="AL22" i="3"/>
  <c r="AK23" i="3"/>
  <c r="AL23" i="3"/>
  <c r="AK24" i="3"/>
  <c r="AL24" i="3"/>
  <c r="AK25" i="3"/>
  <c r="AL25" i="3"/>
  <c r="AK26" i="3"/>
  <c r="AL26" i="3"/>
  <c r="AK27" i="3"/>
  <c r="AL27" i="3"/>
  <c r="AK28" i="3"/>
  <c r="AL28" i="3"/>
  <c r="AK29" i="3"/>
  <c r="AL29" i="3"/>
  <c r="AK30" i="3"/>
  <c r="AL30" i="3"/>
  <c r="AK31" i="3"/>
  <c r="AL31" i="3"/>
  <c r="AK32" i="3"/>
  <c r="AL32" i="3"/>
  <c r="AK33" i="3"/>
  <c r="AL33" i="3"/>
  <c r="AK34" i="3"/>
  <c r="AL34" i="3"/>
  <c r="AK35" i="3"/>
  <c r="AL35" i="3"/>
  <c r="AK36" i="3"/>
  <c r="AL36" i="3"/>
  <c r="AK37" i="3"/>
  <c r="AL37" i="3"/>
  <c r="AK38" i="3"/>
  <c r="AL38" i="3"/>
  <c r="AK39" i="3"/>
  <c r="AL39" i="3"/>
  <c r="AK40" i="3"/>
  <c r="AL40" i="3"/>
  <c r="AK41" i="3"/>
  <c r="AL41" i="3"/>
  <c r="AK42" i="3"/>
  <c r="AL42" i="3"/>
  <c r="AK43" i="3"/>
  <c r="AL43" i="3"/>
  <c r="AK44" i="3"/>
  <c r="AL44" i="3"/>
  <c r="AK45" i="3"/>
  <c r="AL45" i="3"/>
  <c r="AK46" i="3"/>
  <c r="AL46" i="3"/>
  <c r="AK47" i="3"/>
  <c r="AL47" i="3"/>
  <c r="AK48" i="3"/>
  <c r="AL48" i="3"/>
  <c r="AK49" i="3"/>
  <c r="AL49" i="3"/>
  <c r="AK50" i="3"/>
  <c r="AL50" i="3"/>
  <c r="AK51" i="3"/>
  <c r="AL51" i="3"/>
  <c r="AK52" i="3"/>
  <c r="AL52" i="3"/>
  <c r="AK53" i="3"/>
  <c r="AL53" i="3"/>
  <c r="AK54" i="3"/>
  <c r="AL54" i="3"/>
  <c r="AK55" i="3"/>
  <c r="AL55" i="3"/>
  <c r="AK56" i="3"/>
  <c r="AL56" i="3"/>
  <c r="AK57" i="3"/>
  <c r="AL57" i="3"/>
  <c r="AK58" i="3"/>
  <c r="AL58" i="3"/>
  <c r="AK59" i="3"/>
  <c r="AL59" i="3"/>
  <c r="AK60" i="3"/>
  <c r="AL60" i="3"/>
  <c r="AK61" i="3"/>
  <c r="AL61" i="3"/>
  <c r="AK62" i="3"/>
  <c r="AL62" i="3"/>
  <c r="AK63" i="3"/>
  <c r="AL63" i="3"/>
  <c r="AK64" i="3"/>
  <c r="AL64" i="3"/>
  <c r="AK65" i="3"/>
  <c r="AL65" i="3"/>
  <c r="AK66" i="3"/>
  <c r="AL66" i="3"/>
  <c r="AK67" i="3"/>
  <c r="AL67" i="3"/>
  <c r="AK68" i="3"/>
  <c r="AL68" i="3"/>
  <c r="AK69" i="3"/>
  <c r="AL69" i="3"/>
  <c r="AK70" i="3"/>
  <c r="AL70" i="3"/>
  <c r="AK71" i="3"/>
  <c r="AL71" i="3"/>
  <c r="AK72" i="3"/>
  <c r="AL72" i="3"/>
  <c r="AK73" i="3"/>
  <c r="AL73" i="3"/>
  <c r="AK74" i="3"/>
  <c r="AL74" i="3"/>
  <c r="AK75" i="3"/>
  <c r="AL75" i="3"/>
  <c r="AK76" i="3"/>
  <c r="AL76" i="3"/>
  <c r="AK77" i="3"/>
  <c r="AL77" i="3"/>
  <c r="AK78" i="3"/>
  <c r="AL78" i="3"/>
  <c r="AK79" i="3"/>
  <c r="AL79" i="3"/>
  <c r="AK80" i="3"/>
  <c r="AL80" i="3"/>
  <c r="AK81" i="3"/>
  <c r="AL81" i="3"/>
  <c r="AK82" i="3"/>
  <c r="AL82" i="3"/>
  <c r="AK83" i="3"/>
  <c r="AL83" i="3"/>
  <c r="AK84" i="3"/>
  <c r="AL84" i="3"/>
  <c r="AK85" i="3"/>
  <c r="AL85" i="3"/>
  <c r="AK86" i="3"/>
  <c r="AL86" i="3"/>
  <c r="AK87" i="3"/>
  <c r="AL87" i="3"/>
  <c r="AK88" i="3"/>
  <c r="AL88" i="3"/>
  <c r="AK89" i="3"/>
  <c r="AL89" i="3"/>
  <c r="AK90" i="3"/>
  <c r="AL90" i="3"/>
  <c r="AK91" i="3"/>
  <c r="AL91" i="3"/>
  <c r="AK92" i="3"/>
  <c r="AL92" i="3"/>
  <c r="AK93" i="3"/>
  <c r="AL93" i="3"/>
  <c r="AK94" i="3"/>
  <c r="AL94" i="3"/>
  <c r="AK95" i="3"/>
  <c r="AL95" i="3"/>
  <c r="AK96" i="3"/>
  <c r="AL96" i="3"/>
  <c r="AK97" i="3"/>
  <c r="AL97" i="3"/>
  <c r="AK98" i="3"/>
  <c r="AL98" i="3"/>
  <c r="AK99" i="3"/>
  <c r="AL99" i="3"/>
  <c r="AL11" i="3"/>
  <c r="AK13" i="3"/>
  <c r="AL13" i="3"/>
  <c r="AL15" i="3"/>
  <c r="AL17" i="3"/>
  <c r="AK19" i="3"/>
  <c r="AL19" i="3"/>
  <c r="AK20" i="3"/>
  <c r="AL20" i="3"/>
  <c r="T22" i="3"/>
  <c r="T23" i="3"/>
  <c r="T24" i="3"/>
  <c r="T25" i="3"/>
  <c r="X25" i="3" s="1"/>
  <c r="T26" i="3"/>
  <c r="X26" i="3" s="1"/>
  <c r="T27" i="3"/>
  <c r="X27" i="3" s="1"/>
  <c r="T28" i="3"/>
  <c r="X28" i="3" s="1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1" i="3"/>
  <c r="X11" i="3" s="1"/>
  <c r="T12" i="3"/>
  <c r="X12" i="3" s="1"/>
  <c r="T13" i="3"/>
  <c r="X13" i="3" s="1"/>
  <c r="T14" i="3"/>
  <c r="X14" i="3" s="1"/>
  <c r="T15" i="3"/>
  <c r="T16" i="3"/>
  <c r="T17" i="3"/>
  <c r="T18" i="3"/>
  <c r="T19" i="3"/>
  <c r="T20" i="3"/>
  <c r="T21" i="3"/>
  <c r="T10" i="3"/>
  <c r="X10" i="3" s="1"/>
  <c r="N102" i="3"/>
  <c r="N103" i="3" s="1"/>
  <c r="O102" i="3"/>
  <c r="O103" i="3" s="1"/>
  <c r="N104" i="3"/>
  <c r="O104" i="3"/>
  <c r="N105" i="3"/>
  <c r="O105" i="3"/>
  <c r="AK11" i="3"/>
  <c r="AK12" i="3"/>
  <c r="AL12" i="3"/>
  <c r="AL14" i="3"/>
  <c r="AK15" i="3"/>
  <c r="AK16" i="3"/>
  <c r="AL16" i="3"/>
  <c r="AK17" i="3"/>
  <c r="AK18" i="3"/>
  <c r="AL18" i="3"/>
  <c r="AK10" i="3"/>
  <c r="AL10" i="3"/>
  <c r="Y2" i="3" l="1"/>
  <c r="Y3" i="3"/>
  <c r="AY10" i="3"/>
  <c r="T101" i="3"/>
  <c r="AK14" i="3"/>
  <c r="AB12" i="3"/>
  <c r="AB18" i="3"/>
  <c r="P100" i="3"/>
  <c r="P101" i="3"/>
  <c r="P103" i="3"/>
  <c r="P104" i="3"/>
  <c r="D12" i="17" l="1"/>
  <c r="D17" i="17"/>
  <c r="D15" i="17"/>
  <c r="D14" i="17"/>
  <c r="D16" i="17"/>
  <c r="H8" i="27"/>
  <c r="H40" i="27"/>
  <c r="G40" i="27" s="1"/>
  <c r="H72" i="27"/>
  <c r="AF100" i="3"/>
  <c r="AF101" i="3"/>
  <c r="M102" i="3"/>
  <c r="M103" i="3" s="1"/>
  <c r="M105" i="3"/>
  <c r="AM3" i="3"/>
  <c r="D6" i="17"/>
  <c r="I100" i="3"/>
  <c r="A3" i="17"/>
  <c r="D101" i="3"/>
  <c r="D100" i="3"/>
  <c r="D5" i="17"/>
  <c r="B6" i="17"/>
  <c r="H85" i="27"/>
  <c r="G85" i="27" s="1"/>
  <c r="H75" i="27"/>
  <c r="C75" i="27" s="1"/>
  <c r="H22" i="27"/>
  <c r="H13" i="27"/>
  <c r="F13" i="27" s="1"/>
  <c r="H5" i="27"/>
  <c r="E5" i="27" s="1"/>
  <c r="H4" i="27"/>
  <c r="C4" i="27" s="1"/>
  <c r="H3" i="27"/>
  <c r="C3" i="27" s="1"/>
  <c r="H2" i="27"/>
  <c r="C2" i="27" s="1"/>
  <c r="G33" i="17"/>
  <c r="D2" i="26"/>
  <c r="A15" i="19"/>
  <c r="I15" i="19" s="1"/>
  <c r="A2" i="19"/>
  <c r="H2" i="19" s="1"/>
  <c r="M2" i="19"/>
  <c r="A16" i="19"/>
  <c r="D16" i="19" s="1"/>
  <c r="A3" i="19"/>
  <c r="L3" i="19" s="1"/>
  <c r="A2" i="26"/>
  <c r="A5" i="19"/>
  <c r="B5" i="19" s="1"/>
  <c r="A23" i="19"/>
  <c r="H23" i="19" s="1"/>
  <c r="A7" i="19"/>
  <c r="M7" i="19" s="1"/>
  <c r="A25" i="19"/>
  <c r="D25" i="19" s="1"/>
  <c r="A19" i="19"/>
  <c r="H19" i="19" s="1"/>
  <c r="A21" i="19"/>
  <c r="K21" i="19" s="1"/>
  <c r="A22" i="19"/>
  <c r="B22" i="19" s="1"/>
  <c r="A4" i="19"/>
  <c r="D4" i="19" s="1"/>
  <c r="A6" i="19"/>
  <c r="A14" i="19"/>
  <c r="C14" i="19" s="1"/>
  <c r="A18" i="19"/>
  <c r="J18" i="19" s="1"/>
  <c r="M18" i="19"/>
  <c r="A24" i="19"/>
  <c r="D24" i="19" s="1"/>
  <c r="I24" i="19"/>
  <c r="A17" i="19"/>
  <c r="K17" i="19" s="1"/>
  <c r="K7" i="19"/>
  <c r="J5" i="19"/>
  <c r="H2" i="26"/>
  <c r="L6" i="19"/>
  <c r="B6" i="19"/>
  <c r="B19" i="19"/>
  <c r="J2" i="19"/>
  <c r="B2" i="19"/>
  <c r="M6" i="19"/>
  <c r="I2" i="19"/>
  <c r="F2" i="26"/>
  <c r="I2" i="26"/>
  <c r="H17" i="19"/>
  <c r="H6" i="19"/>
  <c r="H5" i="19"/>
  <c r="M14" i="19"/>
  <c r="L2" i="19"/>
  <c r="K2" i="19"/>
  <c r="J6" i="19"/>
  <c r="M16" i="19"/>
  <c r="A20" i="19"/>
  <c r="J20" i="19" s="1"/>
  <c r="J21" i="19"/>
  <c r="J25" i="19"/>
  <c r="L22" i="19"/>
  <c r="C22" i="19"/>
  <c r="D21" i="19"/>
  <c r="E2" i="26"/>
  <c r="C2" i="26"/>
  <c r="K2" i="26"/>
  <c r="L21" i="19"/>
  <c r="B21" i="19"/>
  <c r="I17" i="19"/>
  <c r="J17" i="19"/>
  <c r="L17" i="19"/>
  <c r="M17" i="19"/>
  <c r="B17" i="19"/>
  <c r="K6" i="19"/>
  <c r="I6" i="19"/>
  <c r="B16" i="19"/>
  <c r="J16" i="19"/>
  <c r="J7" i="19"/>
  <c r="I7" i="19"/>
  <c r="L7" i="19"/>
  <c r="K18" i="19"/>
  <c r="M3" i="19"/>
  <c r="K14" i="19"/>
  <c r="I5" i="19"/>
  <c r="C17" i="19"/>
  <c r="C18" i="19"/>
  <c r="C4" i="19"/>
  <c r="C7" i="19"/>
  <c r="C2" i="19"/>
  <c r="C6" i="19"/>
  <c r="D17" i="19"/>
  <c r="D7" i="19"/>
  <c r="D14" i="19"/>
  <c r="H21" i="19"/>
  <c r="J2" i="26"/>
  <c r="G2" i="26"/>
  <c r="D6" i="19"/>
  <c r="K20" i="19"/>
  <c r="A13" i="19"/>
  <c r="C13" i="19" s="1"/>
  <c r="A10" i="19"/>
  <c r="K10" i="19" s="1"/>
  <c r="A12" i="19"/>
  <c r="B12" i="19" s="1"/>
  <c r="H25" i="19"/>
  <c r="A9" i="19"/>
  <c r="B9" i="19" s="1"/>
  <c r="A11" i="19"/>
  <c r="D11" i="19" s="1"/>
  <c r="A8" i="19"/>
  <c r="H8" i="19" s="1"/>
  <c r="L8" i="19"/>
  <c r="M8" i="19"/>
  <c r="B8" i="19"/>
  <c r="K8" i="19"/>
  <c r="D8" i="19"/>
  <c r="B11" i="19"/>
  <c r="J11" i="19"/>
  <c r="L12" i="19"/>
  <c r="M12" i="19"/>
  <c r="I12" i="19"/>
  <c r="D12" i="19"/>
  <c r="H12" i="19"/>
  <c r="C12" i="19"/>
  <c r="J10" i="19"/>
  <c r="L9" i="19"/>
  <c r="I9" i="19"/>
  <c r="K9" i="19"/>
  <c r="K13" i="19"/>
  <c r="I13" i="19"/>
  <c r="L13" i="19"/>
  <c r="B13" i="19"/>
  <c r="J13" i="19"/>
  <c r="D13" i="19"/>
  <c r="I10" i="19" l="1"/>
  <c r="H11" i="19"/>
  <c r="C11" i="19"/>
  <c r="K11" i="19"/>
  <c r="B20" i="19"/>
  <c r="D19" i="19"/>
  <c r="C19" i="19"/>
  <c r="D3" i="19"/>
  <c r="I3" i="19"/>
  <c r="B3" i="19"/>
  <c r="I22" i="19"/>
  <c r="D22" i="19"/>
  <c r="B15" i="19"/>
  <c r="I14" i="19"/>
  <c r="M22" i="19"/>
  <c r="M10" i="19"/>
  <c r="L11" i="19"/>
  <c r="I11" i="19"/>
  <c r="D20" i="19"/>
  <c r="C3" i="19"/>
  <c r="J3" i="19"/>
  <c r="L4" i="19"/>
  <c r="M23" i="19"/>
  <c r="K19" i="19"/>
  <c r="L19" i="19"/>
  <c r="M13" i="19"/>
  <c r="H13" i="19"/>
  <c r="H10" i="19"/>
  <c r="M11" i="19"/>
  <c r="H20" i="19"/>
  <c r="H4" i="19"/>
  <c r="H3" i="19"/>
  <c r="D18" i="19"/>
  <c r="C15" i="19"/>
  <c r="K5" i="19"/>
  <c r="K3" i="19"/>
  <c r="B18" i="19"/>
  <c r="B7" i="19"/>
  <c r="L18" i="19"/>
  <c r="M25" i="19"/>
  <c r="B25" i="19"/>
  <c r="J19" i="19"/>
  <c r="K22" i="19"/>
  <c r="H7" i="19"/>
  <c r="J23" i="19"/>
  <c r="K23" i="19"/>
  <c r="J4" i="19"/>
  <c r="K4" i="19"/>
  <c r="M21" i="19"/>
  <c r="M24" i="19"/>
  <c r="K16" i="19"/>
  <c r="I16" i="19"/>
  <c r="D10" i="19"/>
  <c r="C16" i="19"/>
  <c r="J14" i="19"/>
  <c r="M4" i="19"/>
  <c r="I23" i="19"/>
  <c r="H22" i="19"/>
  <c r="C23" i="19"/>
  <c r="M19" i="19"/>
  <c r="B14" i="19"/>
  <c r="M5" i="19"/>
  <c r="I21" i="19"/>
  <c r="H15" i="19"/>
  <c r="J9" i="19"/>
  <c r="B10" i="19"/>
  <c r="B4" i="19"/>
  <c r="C21" i="19"/>
  <c r="I25" i="19"/>
  <c r="J22" i="19"/>
  <c r="H14" i="19"/>
  <c r="J15" i="19"/>
  <c r="L5" i="19"/>
  <c r="I19" i="19"/>
  <c r="J24" i="19"/>
  <c r="I4" i="19"/>
  <c r="H9" i="19"/>
  <c r="L10" i="19"/>
  <c r="C24" i="19"/>
  <c r="K25" i="19"/>
  <c r="K24" i="19"/>
  <c r="H16" i="19"/>
  <c r="M9" i="19"/>
  <c r="B23" i="19"/>
  <c r="B24" i="19"/>
  <c r="L24" i="19"/>
  <c r="C9" i="19"/>
  <c r="K12" i="19"/>
  <c r="H18" i="19"/>
  <c r="I18" i="19"/>
  <c r="C25" i="19"/>
  <c r="D2" i="19"/>
  <c r="K15" i="19"/>
  <c r="L14" i="19"/>
  <c r="D9" i="19"/>
  <c r="I8" i="19"/>
  <c r="M20" i="19"/>
  <c r="C5" i="19"/>
  <c r="L23" i="19"/>
  <c r="L20" i="19"/>
  <c r="L15" i="19"/>
  <c r="I20" i="19"/>
  <c r="J8" i="19"/>
  <c r="D5" i="19"/>
  <c r="H24" i="19"/>
  <c r="L25" i="19"/>
  <c r="C10" i="19"/>
  <c r="J12" i="19"/>
  <c r="C8" i="19"/>
  <c r="C20" i="19"/>
  <c r="D23" i="19"/>
  <c r="M15" i="19"/>
  <c r="D15" i="19"/>
  <c r="L16" i="19"/>
  <c r="C14" i="17"/>
  <c r="C16" i="17"/>
  <c r="C13" i="27"/>
  <c r="F3" i="27"/>
  <c r="E13" i="27"/>
  <c r="E2" i="27"/>
  <c r="F2" i="27"/>
  <c r="G5" i="27"/>
  <c r="G2" i="27"/>
  <c r="F75" i="27"/>
  <c r="I40" i="27"/>
  <c r="I75" i="27"/>
  <c r="I5" i="27"/>
  <c r="D5" i="27"/>
  <c r="A5" i="27" s="1"/>
  <c r="D40" i="27"/>
  <c r="A40" i="27" s="1"/>
  <c r="D75" i="27"/>
  <c r="A75" i="27" s="1"/>
  <c r="F5" i="27"/>
  <c r="B5" i="27"/>
  <c r="E75" i="27"/>
  <c r="I72" i="27"/>
  <c r="G72" i="27"/>
  <c r="C72" i="27"/>
  <c r="F72" i="27"/>
  <c r="D3" i="27"/>
  <c r="A3" i="27" s="1"/>
  <c r="G3" i="27"/>
  <c r="B3" i="27"/>
  <c r="I8" i="27"/>
  <c r="E8" i="27"/>
  <c r="F8" i="27"/>
  <c r="C40" i="27"/>
  <c r="F40" i="27"/>
  <c r="B40" i="27"/>
  <c r="E40" i="27"/>
  <c r="E72" i="27"/>
  <c r="D8" i="27"/>
  <c r="A8" i="27" s="1"/>
  <c r="H80" i="27"/>
  <c r="B80" i="27" s="1"/>
  <c r="H48" i="27"/>
  <c r="B48" i="27" s="1"/>
  <c r="H16" i="27"/>
  <c r="D16" i="27" s="1"/>
  <c r="I22" i="27"/>
  <c r="C22" i="27"/>
  <c r="G13" i="27"/>
  <c r="B13" i="27"/>
  <c r="C85" i="27"/>
  <c r="D85" i="27"/>
  <c r="A85" i="27" s="1"/>
  <c r="H69" i="27"/>
  <c r="B69" i="27" s="1"/>
  <c r="H65" i="27"/>
  <c r="I65" i="27" s="1"/>
  <c r="H37" i="27"/>
  <c r="B37" i="27" s="1"/>
  <c r="H33" i="27"/>
  <c r="D13" i="27"/>
  <c r="A13" i="27" s="1"/>
  <c r="H90" i="27"/>
  <c r="H86" i="27"/>
  <c r="B86" i="27" s="1"/>
  <c r="H68" i="27"/>
  <c r="G68" i="27" s="1"/>
  <c r="H64" i="27"/>
  <c r="G64" i="27" s="1"/>
  <c r="H58" i="27"/>
  <c r="D58" i="27" s="1"/>
  <c r="A58" i="27" s="1"/>
  <c r="H54" i="27"/>
  <c r="H36" i="27"/>
  <c r="D36" i="27" s="1"/>
  <c r="A36" i="27" s="1"/>
  <c r="H32" i="27"/>
  <c r="I32" i="27" s="1"/>
  <c r="H26" i="27"/>
  <c r="D26" i="27" s="1"/>
  <c r="A26" i="27" s="1"/>
  <c r="F22" i="27"/>
  <c r="C5" i="27"/>
  <c r="G75" i="27"/>
  <c r="B75" i="27"/>
  <c r="B2" i="27"/>
  <c r="D2" i="27"/>
  <c r="A2" i="27" s="1"/>
  <c r="H81" i="27"/>
  <c r="B81" i="27" s="1"/>
  <c r="H78" i="27"/>
  <c r="E78" i="27" s="1"/>
  <c r="H53" i="27"/>
  <c r="D53" i="27" s="1"/>
  <c r="A53" i="27" s="1"/>
  <c r="H49" i="27"/>
  <c r="C49" i="27" s="1"/>
  <c r="H21" i="27"/>
  <c r="H17" i="27"/>
  <c r="F17" i="27" s="1"/>
  <c r="H10" i="27"/>
  <c r="C10" i="27" s="1"/>
  <c r="H6" i="27"/>
  <c r="F6" i="27" s="1"/>
  <c r="AM5" i="3"/>
  <c r="AM4" i="3"/>
  <c r="H74" i="27"/>
  <c r="E74" i="27" s="1"/>
  <c r="H70" i="27"/>
  <c r="H42" i="27"/>
  <c r="H38" i="27"/>
  <c r="H89" i="27"/>
  <c r="I89" i="27" s="1"/>
  <c r="H51" i="27"/>
  <c r="H41" i="27"/>
  <c r="H19" i="27"/>
  <c r="H82" i="27"/>
  <c r="B82" i="27" s="1"/>
  <c r="H66" i="27"/>
  <c r="G66" i="27" s="1"/>
  <c r="H50" i="27"/>
  <c r="H34" i="27"/>
  <c r="H18" i="27"/>
  <c r="D18" i="27" s="1"/>
  <c r="A18" i="27" s="1"/>
  <c r="G4" i="27"/>
  <c r="G8" i="27"/>
  <c r="B4" i="27"/>
  <c r="C8" i="27"/>
  <c r="B8" i="27"/>
  <c r="B22" i="27"/>
  <c r="D22" i="27"/>
  <c r="A22" i="27" s="1"/>
  <c r="H7" i="27"/>
  <c r="D4" i="27"/>
  <c r="A4" i="27" s="1"/>
  <c r="E22" i="27"/>
  <c r="G22" i="27"/>
  <c r="I3" i="27"/>
  <c r="E3" i="27"/>
  <c r="F4" i="27"/>
  <c r="E4" i="27"/>
  <c r="I85" i="27"/>
  <c r="B85" i="27"/>
  <c r="E85" i="27"/>
  <c r="H62" i="27"/>
  <c r="H57" i="27"/>
  <c r="H46" i="27"/>
  <c r="H30" i="27"/>
  <c r="H25" i="27"/>
  <c r="H14" i="27"/>
  <c r="H9" i="27"/>
  <c r="D72" i="27"/>
  <c r="A72" i="27" s="1"/>
  <c r="B72" i="27"/>
  <c r="I4" i="27"/>
  <c r="I13" i="27"/>
  <c r="F85" i="27"/>
  <c r="H67" i="27"/>
  <c r="H59" i="27"/>
  <c r="H43" i="27"/>
  <c r="H35" i="27"/>
  <c r="H27" i="27"/>
  <c r="H11" i="27"/>
  <c r="H63" i="27"/>
  <c r="H47" i="27"/>
  <c r="H39" i="27"/>
  <c r="H31" i="27"/>
  <c r="H15" i="27"/>
  <c r="I2" i="27" l="1"/>
  <c r="F32" i="27"/>
  <c r="D89" i="27"/>
  <c r="A89" i="27" s="1"/>
  <c r="G37" i="27"/>
  <c r="I81" i="27"/>
  <c r="E64" i="27"/>
  <c r="C69" i="27"/>
  <c r="I49" i="27"/>
  <c r="E6" i="27"/>
  <c r="I80" i="27"/>
  <c r="B64" i="27"/>
  <c r="F78" i="27"/>
  <c r="I64" i="27"/>
  <c r="A16" i="27"/>
  <c r="B66" i="27"/>
  <c r="F49" i="27"/>
  <c r="B49" i="27"/>
  <c r="F81" i="27"/>
  <c r="F69" i="27"/>
  <c r="I78" i="27"/>
  <c r="F16" i="27"/>
  <c r="F82" i="27"/>
  <c r="D74" i="27"/>
  <c r="A74" i="27" s="1"/>
  <c r="G78" i="27"/>
  <c r="C6" i="27"/>
  <c r="D68" i="27"/>
  <c r="A68" i="27" s="1"/>
  <c r="D78" i="27"/>
  <c r="A78" i="27" s="1"/>
  <c r="G36" i="27"/>
  <c r="D6" i="27"/>
  <c r="A6" i="27" s="1"/>
  <c r="G89" i="27"/>
  <c r="B89" i="27"/>
  <c r="I66" i="27"/>
  <c r="G10" i="27"/>
  <c r="F80" i="27"/>
  <c r="F66" i="27"/>
  <c r="I16" i="27"/>
  <c r="G53" i="27"/>
  <c r="E89" i="27"/>
  <c r="B16" i="27"/>
  <c r="C66" i="27"/>
  <c r="G16" i="27"/>
  <c r="F89" i="27"/>
  <c r="D66" i="27"/>
  <c r="A66" i="27" s="1"/>
  <c r="D69" i="27"/>
  <c r="A69" i="27" s="1"/>
  <c r="I69" i="27"/>
  <c r="C16" i="27"/>
  <c r="E66" i="27"/>
  <c r="C89" i="27"/>
  <c r="E16" i="27"/>
  <c r="E69" i="27"/>
  <c r="G69" i="27"/>
  <c r="I74" i="27"/>
  <c r="I70" i="27"/>
  <c r="E70" i="27"/>
  <c r="D70" i="27"/>
  <c r="A70" i="27" s="1"/>
  <c r="B70" i="27"/>
  <c r="C70" i="27"/>
  <c r="F70" i="27"/>
  <c r="G70" i="27"/>
  <c r="C38" i="27"/>
  <c r="D38" i="27"/>
  <c r="A38" i="27" s="1"/>
  <c r="B38" i="27"/>
  <c r="I38" i="27"/>
  <c r="E38" i="27"/>
  <c r="G38" i="27"/>
  <c r="F38" i="27"/>
  <c r="C18" i="27"/>
  <c r="H71" i="27"/>
  <c r="G74" i="27"/>
  <c r="H28" i="27"/>
  <c r="F50" i="27"/>
  <c r="B50" i="27"/>
  <c r="I50" i="27"/>
  <c r="G50" i="27"/>
  <c r="E50" i="27"/>
  <c r="C50" i="27"/>
  <c r="D50" i="27"/>
  <c r="A50" i="27" s="1"/>
  <c r="H29" i="27"/>
  <c r="H73" i="27"/>
  <c r="H20" i="27"/>
  <c r="E42" i="27"/>
  <c r="B42" i="27"/>
  <c r="D42" i="27"/>
  <c r="A42" i="27" s="1"/>
  <c r="C42" i="27"/>
  <c r="G42" i="27"/>
  <c r="F42" i="27"/>
  <c r="H84" i="27"/>
  <c r="D17" i="27"/>
  <c r="A17" i="27" s="1"/>
  <c r="C17" i="27"/>
  <c r="E17" i="27"/>
  <c r="B17" i="27"/>
  <c r="G17" i="27"/>
  <c r="I17" i="27"/>
  <c r="F26" i="27"/>
  <c r="E26" i="27"/>
  <c r="G26" i="27"/>
  <c r="I36" i="27"/>
  <c r="B36" i="27"/>
  <c r="E36" i="27"/>
  <c r="C58" i="27"/>
  <c r="F58" i="27"/>
  <c r="B58" i="27"/>
  <c r="I58" i="27"/>
  <c r="E58" i="27"/>
  <c r="B68" i="27"/>
  <c r="F68" i="27"/>
  <c r="C68" i="27"/>
  <c r="G90" i="27"/>
  <c r="E90" i="27"/>
  <c r="C90" i="27"/>
  <c r="D90" i="27"/>
  <c r="A90" i="27" s="1"/>
  <c r="I90" i="27"/>
  <c r="B90" i="27"/>
  <c r="C33" i="27"/>
  <c r="I33" i="27"/>
  <c r="D33" i="27"/>
  <c r="A33" i="27" s="1"/>
  <c r="F33" i="27"/>
  <c r="G33" i="27"/>
  <c r="B33" i="27"/>
  <c r="C65" i="27"/>
  <c r="F65" i="27"/>
  <c r="B65" i="27"/>
  <c r="D65" i="27"/>
  <c r="A65" i="27" s="1"/>
  <c r="G65" i="27"/>
  <c r="C48" i="27"/>
  <c r="E48" i="27"/>
  <c r="I48" i="27"/>
  <c r="D48" i="27"/>
  <c r="A48" i="27" s="1"/>
  <c r="F48" i="27"/>
  <c r="G48" i="27"/>
  <c r="E33" i="27"/>
  <c r="I6" i="27"/>
  <c r="E65" i="27"/>
  <c r="G49" i="27"/>
  <c r="E49" i="27"/>
  <c r="C78" i="27"/>
  <c r="I42" i="27"/>
  <c r="B26" i="27"/>
  <c r="H79" i="27"/>
  <c r="C36" i="27"/>
  <c r="I68" i="27"/>
  <c r="G6" i="27"/>
  <c r="I34" i="27"/>
  <c r="E34" i="27"/>
  <c r="D34" i="27"/>
  <c r="A34" i="27" s="1"/>
  <c r="C34" i="27"/>
  <c r="B34" i="27"/>
  <c r="G34" i="27"/>
  <c r="F34" i="27"/>
  <c r="H76" i="27"/>
  <c r="H12" i="27"/>
  <c r="H77" i="27"/>
  <c r="H24" i="27"/>
  <c r="H88" i="27"/>
  <c r="E10" i="27"/>
  <c r="D10" i="27"/>
  <c r="A10" i="27" s="1"/>
  <c r="F10" i="27"/>
  <c r="B10" i="27"/>
  <c r="I10" i="27"/>
  <c r="C37" i="27"/>
  <c r="D37" i="27"/>
  <c r="A37" i="27" s="1"/>
  <c r="F37" i="27"/>
  <c r="I37" i="27"/>
  <c r="E37" i="27"/>
  <c r="D80" i="27"/>
  <c r="A80" i="27" s="1"/>
  <c r="G80" i="27"/>
  <c r="E80" i="27"/>
  <c r="C80" i="27"/>
  <c r="H23" i="27"/>
  <c r="B23" i="27" s="1"/>
  <c r="H55" i="27"/>
  <c r="C55" i="27" s="1"/>
  <c r="H87" i="27"/>
  <c r="I18" i="27"/>
  <c r="E18" i="27"/>
  <c r="G18" i="27"/>
  <c r="F18" i="27"/>
  <c r="B18" i="27"/>
  <c r="H60" i="27"/>
  <c r="I82" i="27"/>
  <c r="D82" i="27"/>
  <c r="A82" i="27" s="1"/>
  <c r="G82" i="27"/>
  <c r="C82" i="27"/>
  <c r="H61" i="27"/>
  <c r="H83" i="27"/>
  <c r="H52" i="27"/>
  <c r="F74" i="27"/>
  <c r="B74" i="27"/>
  <c r="B21" i="27"/>
  <c r="C21" i="27"/>
  <c r="I21" i="27"/>
  <c r="F21" i="27"/>
  <c r="D21" i="27"/>
  <c r="A21" i="27" s="1"/>
  <c r="E21" i="27"/>
  <c r="G21" i="27"/>
  <c r="C53" i="27"/>
  <c r="I53" i="27"/>
  <c r="B53" i="27"/>
  <c r="E53" i="27"/>
  <c r="G81" i="27"/>
  <c r="C81" i="27"/>
  <c r="F53" i="27"/>
  <c r="E81" i="27"/>
  <c r="G58" i="27"/>
  <c r="C74" i="27"/>
  <c r="D81" i="27"/>
  <c r="A81" i="27" s="1"/>
  <c r="D49" i="27"/>
  <c r="A49" i="27" s="1"/>
  <c r="B78" i="27"/>
  <c r="F90" i="27"/>
  <c r="I26" i="27"/>
  <c r="E82" i="27"/>
  <c r="C26" i="27"/>
  <c r="E68" i="27"/>
  <c r="H91" i="27"/>
  <c r="F36" i="27"/>
  <c r="B6" i="27"/>
  <c r="H44" i="27"/>
  <c r="H45" i="27"/>
  <c r="H56" i="27"/>
  <c r="D32" i="27"/>
  <c r="A32" i="27" s="1"/>
  <c r="E32" i="27"/>
  <c r="B32" i="27"/>
  <c r="C32" i="27"/>
  <c r="G32" i="27"/>
  <c r="G54" i="27"/>
  <c r="I54" i="27"/>
  <c r="E54" i="27"/>
  <c r="C54" i="27"/>
  <c r="B54" i="27"/>
  <c r="F54" i="27"/>
  <c r="D54" i="27"/>
  <c r="A54" i="27" s="1"/>
  <c r="D64" i="27"/>
  <c r="A64" i="27" s="1"/>
  <c r="C64" i="27"/>
  <c r="F64" i="27"/>
  <c r="E86" i="27"/>
  <c r="C86" i="27"/>
  <c r="I86" i="27"/>
  <c r="D86" i="27"/>
  <c r="A86" i="27" s="1"/>
  <c r="G86" i="27"/>
  <c r="F86" i="27"/>
  <c r="G31" i="27"/>
  <c r="B31" i="27"/>
  <c r="F31" i="27"/>
  <c r="C31" i="27"/>
  <c r="E31" i="27"/>
  <c r="I31" i="27"/>
  <c r="D31" i="27"/>
  <c r="A31" i="27" s="1"/>
  <c r="B63" i="27"/>
  <c r="C63" i="27"/>
  <c r="I63" i="27"/>
  <c r="E63" i="27"/>
  <c r="G63" i="27"/>
  <c r="F63" i="27"/>
  <c r="D63" i="27"/>
  <c r="A63" i="27" s="1"/>
  <c r="B35" i="27"/>
  <c r="G35" i="27"/>
  <c r="C35" i="27"/>
  <c r="I35" i="27"/>
  <c r="E35" i="27"/>
  <c r="D35" i="27"/>
  <c r="A35" i="27" s="1"/>
  <c r="F35" i="27"/>
  <c r="D14" i="27"/>
  <c r="A14" i="27" s="1"/>
  <c r="E14" i="27"/>
  <c r="I14" i="27"/>
  <c r="F14" i="27"/>
  <c r="G14" i="27"/>
  <c r="B14" i="27"/>
  <c r="C14" i="27"/>
  <c r="B30" i="27"/>
  <c r="C30" i="27"/>
  <c r="G30" i="27"/>
  <c r="I30" i="27"/>
  <c r="D30" i="27"/>
  <c r="A30" i="27" s="1"/>
  <c r="E30" i="27"/>
  <c r="F30" i="27"/>
  <c r="I46" i="27"/>
  <c r="D46" i="27"/>
  <c r="A46" i="27" s="1"/>
  <c r="G46" i="27"/>
  <c r="B46" i="27"/>
  <c r="F46" i="27"/>
  <c r="C46" i="27"/>
  <c r="E46" i="27"/>
  <c r="B62" i="27"/>
  <c r="D62" i="27"/>
  <c r="A62" i="27" s="1"/>
  <c r="F62" i="27"/>
  <c r="G62" i="27"/>
  <c r="C62" i="27"/>
  <c r="I62" i="27"/>
  <c r="E62" i="27"/>
  <c r="E15" i="27"/>
  <c r="B15" i="27"/>
  <c r="C15" i="27"/>
  <c r="G15" i="27"/>
  <c r="F15" i="27"/>
  <c r="D15" i="27"/>
  <c r="A15" i="27" s="1"/>
  <c r="I15" i="27"/>
  <c r="B47" i="27"/>
  <c r="C47" i="27"/>
  <c r="I47" i="27"/>
  <c r="G47" i="27"/>
  <c r="F47" i="27"/>
  <c r="D47" i="27"/>
  <c r="A47" i="27" s="1"/>
  <c r="E47" i="27"/>
  <c r="D19" i="27"/>
  <c r="A19" i="27" s="1"/>
  <c r="C19" i="27"/>
  <c r="F19" i="27"/>
  <c r="E19" i="27"/>
  <c r="I19" i="27"/>
  <c r="G19" i="27"/>
  <c r="B19" i="27"/>
  <c r="F67" i="27"/>
  <c r="D67" i="27"/>
  <c r="A67" i="27" s="1"/>
  <c r="C67" i="27"/>
  <c r="E67" i="27"/>
  <c r="B67" i="27"/>
  <c r="I67" i="27"/>
  <c r="G67" i="27"/>
  <c r="D7" i="27"/>
  <c r="A7" i="27" s="1"/>
  <c r="G7" i="27"/>
  <c r="F7" i="27"/>
  <c r="E7" i="27"/>
  <c r="C7" i="27"/>
  <c r="B7" i="27"/>
  <c r="I7" i="27"/>
  <c r="E39" i="27"/>
  <c r="D39" i="27"/>
  <c r="A39" i="27" s="1"/>
  <c r="C39" i="27"/>
  <c r="B39" i="27"/>
  <c r="I39" i="27"/>
  <c r="G39" i="27"/>
  <c r="F39" i="27"/>
  <c r="B11" i="27"/>
  <c r="I11" i="27"/>
  <c r="F11" i="27"/>
  <c r="E11" i="27"/>
  <c r="G11" i="27"/>
  <c r="C11" i="27"/>
  <c r="D11" i="27"/>
  <c r="A11" i="27" s="1"/>
  <c r="D27" i="27"/>
  <c r="A27" i="27" s="1"/>
  <c r="G27" i="27"/>
  <c r="C27" i="27"/>
  <c r="E27" i="27"/>
  <c r="I27" i="27"/>
  <c r="B27" i="27"/>
  <c r="F27" i="27"/>
  <c r="B43" i="27"/>
  <c r="D43" i="27"/>
  <c r="A43" i="27" s="1"/>
  <c r="C43" i="27"/>
  <c r="F43" i="27"/>
  <c r="I43" i="27"/>
  <c r="E43" i="27"/>
  <c r="G43" i="27"/>
  <c r="B59" i="27"/>
  <c r="E59" i="27"/>
  <c r="C59" i="27"/>
  <c r="I59" i="27"/>
  <c r="F59" i="27"/>
  <c r="D59" i="27"/>
  <c r="A59" i="27" s="1"/>
  <c r="G59" i="27"/>
  <c r="D9" i="27"/>
  <c r="A9" i="27" s="1"/>
  <c r="F9" i="27"/>
  <c r="C9" i="27"/>
  <c r="G9" i="27"/>
  <c r="E9" i="27"/>
  <c r="B9" i="27"/>
  <c r="I9" i="27"/>
  <c r="D25" i="27"/>
  <c r="A25" i="27" s="1"/>
  <c r="E25" i="27"/>
  <c r="C25" i="27"/>
  <c r="B25" i="27"/>
  <c r="F25" i="27"/>
  <c r="I25" i="27"/>
  <c r="G25" i="27"/>
  <c r="C41" i="27"/>
  <c r="B41" i="27"/>
  <c r="G41" i="27"/>
  <c r="E41" i="27"/>
  <c r="D41" i="27"/>
  <c r="A41" i="27" s="1"/>
  <c r="I41" i="27"/>
  <c r="F41" i="27"/>
  <c r="I57" i="27"/>
  <c r="F57" i="27"/>
  <c r="E57" i="27"/>
  <c r="B57" i="27"/>
  <c r="D57" i="27"/>
  <c r="A57" i="27" s="1"/>
  <c r="C57" i="27"/>
  <c r="G57" i="27"/>
  <c r="G51" i="27"/>
  <c r="I51" i="27"/>
  <c r="E51" i="27"/>
  <c r="F51" i="27"/>
  <c r="B51" i="27"/>
  <c r="C51" i="27"/>
  <c r="D51" i="27"/>
  <c r="A51" i="27" s="1"/>
  <c r="F23" i="27" l="1"/>
  <c r="G55" i="27"/>
  <c r="I55" i="27"/>
  <c r="C23" i="27"/>
  <c r="E23" i="27"/>
  <c r="D23" i="27"/>
  <c r="A23" i="27" s="1"/>
  <c r="B55" i="27"/>
  <c r="F55" i="27"/>
  <c r="E55" i="27"/>
  <c r="D55" i="27"/>
  <c r="A55" i="27" s="1"/>
  <c r="G23" i="27"/>
  <c r="I23" i="27"/>
  <c r="G52" i="27"/>
  <c r="D52" i="27"/>
  <c r="A52" i="27" s="1"/>
  <c r="I52" i="27"/>
  <c r="E52" i="27"/>
  <c r="C52" i="27"/>
  <c r="B52" i="27"/>
  <c r="F52" i="27"/>
  <c r="E77" i="27"/>
  <c r="B77" i="27"/>
  <c r="I77" i="27"/>
  <c r="F77" i="27"/>
  <c r="G77" i="27"/>
  <c r="C77" i="27"/>
  <c r="D77" i="27"/>
  <c r="A77" i="27" s="1"/>
  <c r="B79" i="27"/>
  <c r="D79" i="27"/>
  <c r="A79" i="27" s="1"/>
  <c r="I79" i="27"/>
  <c r="G79" i="27"/>
  <c r="F79" i="27"/>
  <c r="C79" i="27"/>
  <c r="E79" i="27"/>
  <c r="D84" i="27"/>
  <c r="A84" i="27" s="1"/>
  <c r="G84" i="27"/>
  <c r="F84" i="27"/>
  <c r="C84" i="27"/>
  <c r="E84" i="27"/>
  <c r="B84" i="27"/>
  <c r="I84" i="27"/>
  <c r="D73" i="27"/>
  <c r="A73" i="27" s="1"/>
  <c r="B73" i="27"/>
  <c r="G73" i="27"/>
  <c r="I73" i="27"/>
  <c r="E73" i="27"/>
  <c r="C73" i="27"/>
  <c r="F73" i="27"/>
  <c r="B45" i="27"/>
  <c r="F45" i="27"/>
  <c r="D45" i="27"/>
  <c r="A45" i="27" s="1"/>
  <c r="G45" i="27"/>
  <c r="I45" i="27"/>
  <c r="E45" i="27"/>
  <c r="C45" i="27"/>
  <c r="C61" i="27"/>
  <c r="D61" i="27"/>
  <c r="A61" i="27" s="1"/>
  <c r="I61" i="27"/>
  <c r="E61" i="27"/>
  <c r="F61" i="27"/>
  <c r="G61" i="27"/>
  <c r="B61" i="27"/>
  <c r="G87" i="27"/>
  <c r="B87" i="27"/>
  <c r="I87" i="27"/>
  <c r="C87" i="27"/>
  <c r="E87" i="27"/>
  <c r="D87" i="27"/>
  <c r="A87" i="27" s="1"/>
  <c r="F87" i="27"/>
  <c r="D24" i="27"/>
  <c r="A24" i="27" s="1"/>
  <c r="B24" i="27"/>
  <c r="E24" i="27"/>
  <c r="G24" i="27"/>
  <c r="F24" i="27"/>
  <c r="C24" i="27"/>
  <c r="I24" i="27"/>
  <c r="I12" i="27"/>
  <c r="D12" i="27"/>
  <c r="A12" i="27" s="1"/>
  <c r="E12" i="27"/>
  <c r="B12" i="27"/>
  <c r="F12" i="27"/>
  <c r="G12" i="27"/>
  <c r="C12" i="27"/>
  <c r="E20" i="27"/>
  <c r="D20" i="27"/>
  <c r="A20" i="27" s="1"/>
  <c r="B20" i="27"/>
  <c r="G20" i="27"/>
  <c r="F20" i="27"/>
  <c r="I20" i="27"/>
  <c r="C20" i="27"/>
  <c r="G71" i="27"/>
  <c r="B71" i="27"/>
  <c r="I71" i="27"/>
  <c r="F71" i="27"/>
  <c r="C71" i="27"/>
  <c r="D71" i="27"/>
  <c r="A71" i="27" s="1"/>
  <c r="E71" i="27"/>
  <c r="E44" i="27"/>
  <c r="I44" i="27"/>
  <c r="F44" i="27"/>
  <c r="D44" i="27"/>
  <c r="A44" i="27" s="1"/>
  <c r="B44" i="27"/>
  <c r="C44" i="27"/>
  <c r="G44" i="27"/>
  <c r="F60" i="27"/>
  <c r="I60" i="27"/>
  <c r="B60" i="27"/>
  <c r="C60" i="27"/>
  <c r="D60" i="27"/>
  <c r="A60" i="27" s="1"/>
  <c r="G60" i="27"/>
  <c r="E60" i="27"/>
  <c r="D29" i="27"/>
  <c r="A29" i="27" s="1"/>
  <c r="C29" i="27"/>
  <c r="F29" i="27"/>
  <c r="G29" i="27"/>
  <c r="E29" i="27"/>
  <c r="I29" i="27"/>
  <c r="B29" i="27"/>
  <c r="I28" i="27"/>
  <c r="E28" i="27"/>
  <c r="G28" i="27"/>
  <c r="B28" i="27"/>
  <c r="D28" i="27"/>
  <c r="A28" i="27" s="1"/>
  <c r="F28" i="27"/>
  <c r="C28" i="27"/>
  <c r="F91" i="27"/>
  <c r="B91" i="27"/>
  <c r="G91" i="27"/>
  <c r="C91" i="27"/>
  <c r="D91" i="27"/>
  <c r="A91" i="27" s="1"/>
  <c r="I91" i="27"/>
  <c r="E91" i="27"/>
  <c r="C56" i="27"/>
  <c r="B56" i="27"/>
  <c r="E56" i="27"/>
  <c r="F56" i="27"/>
  <c r="G56" i="27"/>
  <c r="D56" i="27"/>
  <c r="A56" i="27" s="1"/>
  <c r="I56" i="27"/>
  <c r="E83" i="27"/>
  <c r="I83" i="27"/>
  <c r="B83" i="27"/>
  <c r="F83" i="27"/>
  <c r="D83" i="27"/>
  <c r="A83" i="27" s="1"/>
  <c r="G83" i="27"/>
  <c r="C83" i="27"/>
  <c r="E88" i="27"/>
  <c r="G88" i="27"/>
  <c r="F88" i="27"/>
  <c r="C88" i="27"/>
  <c r="B88" i="27"/>
  <c r="D88" i="27"/>
  <c r="A88" i="27" s="1"/>
  <c r="I88" i="27"/>
  <c r="E76" i="27"/>
  <c r="C76" i="27"/>
  <c r="D76" i="27"/>
  <c r="A76" i="27" s="1"/>
  <c r="I76" i="27"/>
  <c r="F76" i="27"/>
  <c r="G76" i="27"/>
  <c r="B76" i="27"/>
  <c r="D13" i="17"/>
  <c r="C12" i="17" l="1"/>
  <c r="H25" i="17"/>
  <c r="I25" i="17" l="1"/>
  <c r="I27" i="17"/>
  <c r="I2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nagoya area</author>
  </authors>
  <commentList>
    <comment ref="F9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0" authorId="0" shapeId="0" xr:uid="{00000000-0006-0000-02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1" authorId="0" shapeId="0" xr:uid="{00000000-0006-0000-02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2" authorId="0" shapeId="0" xr:uid="{00000000-0006-0000-02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3" authorId="0" shapeId="0" xr:uid="{00000000-0006-0000-02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4" authorId="0" shapeId="0" xr:uid="{00000000-0006-0000-02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5" authorId="0" shapeId="0" xr:uid="{00000000-0006-0000-0200-00000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6" authorId="0" shapeId="0" xr:uid="{00000000-0006-0000-0200-00000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7" authorId="0" shapeId="0" xr:uid="{00000000-0006-0000-0200-00000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8" authorId="0" shapeId="0" xr:uid="{00000000-0006-0000-0200-00000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19" authorId="0" shapeId="0" xr:uid="{00000000-0006-0000-0200-00000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0" authorId="0" shapeId="0" xr:uid="{00000000-0006-0000-0200-00000C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1" authorId="0" shapeId="0" xr:uid="{00000000-0006-0000-0200-00000D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2" authorId="0" shapeId="0" xr:uid="{00000000-0006-0000-0200-00000E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3" authorId="0" shapeId="0" xr:uid="{00000000-0006-0000-0200-00000F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4" authorId="0" shapeId="0" xr:uid="{00000000-0006-0000-0200-000010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5" authorId="0" shapeId="0" xr:uid="{00000000-0006-0000-0200-00001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6" authorId="0" shapeId="0" xr:uid="{00000000-0006-0000-0200-00001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7" authorId="0" shapeId="0" xr:uid="{00000000-0006-0000-0200-00001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8" authorId="0" shapeId="0" xr:uid="{00000000-0006-0000-0200-00001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29" authorId="0" shapeId="0" xr:uid="{00000000-0006-0000-0200-00001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0" authorId="0" shapeId="0" xr:uid="{00000000-0006-0000-0200-00001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1" authorId="0" shapeId="0" xr:uid="{00000000-0006-0000-0200-00001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2" authorId="0" shapeId="0" xr:uid="{00000000-0006-0000-0200-00001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3" authorId="0" shapeId="0" xr:uid="{00000000-0006-0000-0200-00001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4" authorId="0" shapeId="0" xr:uid="{00000000-0006-0000-0200-00001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5" authorId="0" shapeId="0" xr:uid="{00000000-0006-0000-0200-00001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6" authorId="0" shapeId="0" xr:uid="{00000000-0006-0000-0200-00001C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7" authorId="0" shapeId="0" xr:uid="{00000000-0006-0000-0200-00001D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8" authorId="0" shapeId="0" xr:uid="{00000000-0006-0000-0200-00001E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39" authorId="0" shapeId="0" xr:uid="{00000000-0006-0000-0200-00001F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0" authorId="0" shapeId="0" xr:uid="{00000000-0006-0000-0200-000020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1" authorId="0" shapeId="0" xr:uid="{00000000-0006-0000-0200-00002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2" authorId="0" shapeId="0" xr:uid="{00000000-0006-0000-0200-00002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3" authorId="0" shapeId="0" xr:uid="{00000000-0006-0000-0200-00002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4" authorId="0" shapeId="0" xr:uid="{00000000-0006-0000-0200-00002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5" authorId="0" shapeId="0" xr:uid="{00000000-0006-0000-0200-00002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6" authorId="0" shapeId="0" xr:uid="{00000000-0006-0000-0200-00002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7" authorId="0" shapeId="0" xr:uid="{00000000-0006-0000-0200-00002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8" authorId="0" shapeId="0" xr:uid="{00000000-0006-0000-0200-00002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49" authorId="0" shapeId="0" xr:uid="{00000000-0006-0000-0200-00002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0" authorId="0" shapeId="0" xr:uid="{00000000-0006-0000-0200-00002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1" authorId="0" shapeId="0" xr:uid="{00000000-0006-0000-0200-00002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2" authorId="0" shapeId="0" xr:uid="{00000000-0006-0000-0200-00002C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3" authorId="0" shapeId="0" xr:uid="{00000000-0006-0000-0200-00002D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4" authorId="0" shapeId="0" xr:uid="{00000000-0006-0000-0200-00002E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5" authorId="0" shapeId="0" xr:uid="{00000000-0006-0000-0200-00002F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6" authorId="0" shapeId="0" xr:uid="{00000000-0006-0000-0200-000030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7" authorId="0" shapeId="0" xr:uid="{00000000-0006-0000-0200-00003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8" authorId="0" shapeId="0" xr:uid="{00000000-0006-0000-0200-00003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59" authorId="0" shapeId="0" xr:uid="{00000000-0006-0000-0200-00003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0" authorId="0" shapeId="0" xr:uid="{00000000-0006-0000-0200-00003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1" authorId="0" shapeId="0" xr:uid="{00000000-0006-0000-0200-00003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2" authorId="0" shapeId="0" xr:uid="{00000000-0006-0000-0200-00003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3" authorId="0" shapeId="0" xr:uid="{00000000-0006-0000-0200-00003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4" authorId="0" shapeId="0" xr:uid="{00000000-0006-0000-0200-00003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5" authorId="0" shapeId="0" xr:uid="{00000000-0006-0000-0200-00003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6" authorId="0" shapeId="0" xr:uid="{00000000-0006-0000-0200-00003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7" authorId="0" shapeId="0" xr:uid="{00000000-0006-0000-0200-00003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8" authorId="0" shapeId="0" xr:uid="{00000000-0006-0000-0200-00003C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69" authorId="0" shapeId="0" xr:uid="{00000000-0006-0000-0200-00003D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0" authorId="0" shapeId="0" xr:uid="{00000000-0006-0000-0200-00003E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1" authorId="0" shapeId="0" xr:uid="{00000000-0006-0000-0200-00003F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2" authorId="0" shapeId="0" xr:uid="{00000000-0006-0000-0200-000040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3" authorId="0" shapeId="0" xr:uid="{00000000-0006-0000-0200-00004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4" authorId="0" shapeId="0" xr:uid="{00000000-0006-0000-0200-00004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5" authorId="0" shapeId="0" xr:uid="{00000000-0006-0000-0200-00004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6" authorId="0" shapeId="0" xr:uid="{00000000-0006-0000-0200-00004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7" authorId="0" shapeId="0" xr:uid="{00000000-0006-0000-0200-00004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8" authorId="0" shapeId="0" xr:uid="{00000000-0006-0000-0200-00004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79" authorId="0" shapeId="0" xr:uid="{00000000-0006-0000-0200-00004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0" authorId="0" shapeId="0" xr:uid="{00000000-0006-0000-0200-00004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1" authorId="0" shapeId="0" xr:uid="{00000000-0006-0000-0200-00004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2" authorId="0" shapeId="0" xr:uid="{00000000-0006-0000-0200-00004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3" authorId="0" shapeId="0" xr:uid="{00000000-0006-0000-0200-00004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4" authorId="0" shapeId="0" xr:uid="{00000000-0006-0000-0200-00004C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5" authorId="0" shapeId="0" xr:uid="{00000000-0006-0000-0200-00004D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6" authorId="0" shapeId="0" xr:uid="{00000000-0006-0000-0200-00004E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7" authorId="0" shapeId="0" xr:uid="{00000000-0006-0000-0200-00004F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8" authorId="0" shapeId="0" xr:uid="{00000000-0006-0000-0200-000050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89" authorId="0" shapeId="0" xr:uid="{00000000-0006-0000-0200-000051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0" authorId="0" shapeId="0" xr:uid="{00000000-0006-0000-0200-000052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1" authorId="0" shapeId="0" xr:uid="{00000000-0006-0000-0200-000053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2" authorId="0" shapeId="0" xr:uid="{00000000-0006-0000-0200-000054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3" authorId="0" shapeId="0" xr:uid="{00000000-0006-0000-0200-000055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4" authorId="0" shapeId="0" xr:uid="{00000000-0006-0000-0200-000056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5" authorId="0" shapeId="0" xr:uid="{00000000-0006-0000-0200-000057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6" authorId="0" shapeId="0" xr:uid="{00000000-0006-0000-0200-000058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7" authorId="0" shapeId="0" xr:uid="{00000000-0006-0000-0200-000059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8" authorId="0" shapeId="0" xr:uid="{00000000-0006-0000-0200-00005A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  <comment ref="F99" authorId="0" shapeId="0" xr:uid="{00000000-0006-0000-0200-00005B000000}">
      <text>
        <r>
          <rPr>
            <b/>
            <sz val="14"/>
            <color indexed="81"/>
            <rFont val="ＭＳ Ｐゴシック"/>
            <family val="3"/>
            <charset val="128"/>
          </rPr>
          <t>生年は西暦４桁で入力してください。
例　1999◯
　　　　99✕</t>
        </r>
      </text>
    </comment>
  </commentList>
</comments>
</file>

<file path=xl/sharedStrings.xml><?xml version="1.0" encoding="utf-8"?>
<sst xmlns="http://schemas.openxmlformats.org/spreadsheetml/2006/main" count="201" uniqueCount="164">
  <si>
    <t>競技者NO</t>
  </si>
  <si>
    <t>競技者名</t>
  </si>
  <si>
    <t>連絡先電話番号</t>
    <rPh sb="0" eb="3">
      <t>レンラクサキ</t>
    </rPh>
    <rPh sb="3" eb="5">
      <t>デンワ</t>
    </rPh>
    <rPh sb="5" eb="7">
      <t>バンゴウ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</si>
  <si>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</si>
  <si>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</si>
  <si>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チームNO</t>
  </si>
  <si>
    <t>所属コード</t>
  </si>
  <si>
    <t>チーム名</t>
  </si>
  <si>
    <t>チーム名カナ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</si>
  <si>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</si>
  <si>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</si>
  <si>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</si>
  <si>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</si>
  <si>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</si>
  <si>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</si>
  <si>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</si>
  <si>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↓</t>
    <phoneticPr fontId="6"/>
  </si>
  <si>
    <t xml:space="preserve">１ </t>
    <phoneticPr fontId="6"/>
  </si>
  <si>
    <t xml:space="preserve">３ </t>
    <phoneticPr fontId="6"/>
  </si>
  <si>
    <t>　★問い合わせ先</t>
    <rPh sb="2" eb="3">
      <t>ト</t>
    </rPh>
    <rPh sb="4" eb="5">
      <t>ア</t>
    </rPh>
    <rPh sb="7" eb="8">
      <t>サキ</t>
    </rPh>
    <phoneticPr fontId="6"/>
  </si>
  <si>
    <t>　★データ入力前にこのページの内容を必ずお読みください。</t>
    <rPh sb="5" eb="7">
      <t>ニュウリョク</t>
    </rPh>
    <rPh sb="7" eb="8">
      <t>マエ</t>
    </rPh>
    <rPh sb="15" eb="17">
      <t>ナイヨウ</t>
    </rPh>
    <rPh sb="18" eb="19">
      <t>カナラ</t>
    </rPh>
    <rPh sb="21" eb="22">
      <t>ヨ</t>
    </rPh>
    <phoneticPr fontId="6"/>
  </si>
  <si>
    <t>←入力</t>
    <rPh sb="1" eb="3">
      <t>ニュウリョク</t>
    </rPh>
    <phoneticPr fontId="6"/>
  </si>
  <si>
    <t>　＜注意事項等＞</t>
    <rPh sb="2" eb="4">
      <t>チュウイ</t>
    </rPh>
    <rPh sb="4" eb="6">
      <t>ジコウ</t>
    </rPh>
    <rPh sb="6" eb="7">
      <t>トウ</t>
    </rPh>
    <phoneticPr fontId="6"/>
  </si>
  <si>
    <r>
      <t>←入力(ハイフンを入れる)　</t>
    </r>
    <r>
      <rPr>
        <b/>
        <sz val="11"/>
        <rFont val="ＭＳ ゴシック"/>
        <family val="3"/>
        <charset val="128"/>
      </rPr>
      <t>※緊急時に連絡がとれる番号</t>
    </r>
    <rPh sb="1" eb="3">
      <t>ニュウリョク</t>
    </rPh>
    <rPh sb="9" eb="10">
      <t>イ</t>
    </rPh>
    <rPh sb="15" eb="18">
      <t>キンキュウジ</t>
    </rPh>
    <rPh sb="19" eb="21">
      <t>レンラク</t>
    </rPh>
    <rPh sb="25" eb="27">
      <t>バンゴウ</t>
    </rPh>
    <phoneticPr fontId="6"/>
  </si>
  <si>
    <t>勝見　昌弘　宛</t>
    <rPh sb="0" eb="2">
      <t>カツミ</t>
    </rPh>
    <rPh sb="3" eb="5">
      <t>マサヒロ</t>
    </rPh>
    <rPh sb="6" eb="7">
      <t>アテ</t>
    </rPh>
    <phoneticPr fontId="6"/>
  </si>
  <si>
    <t>申込責任者</t>
    <rPh sb="0" eb="2">
      <t>モウシコミ</t>
    </rPh>
    <rPh sb="2" eb="5">
      <t>セキニ</t>
    </rPh>
    <phoneticPr fontId="6"/>
  </si>
  <si>
    <r>
      <t>入力したデータを削除・修正する場合は、必ず「Delete」キーで処理してください。</t>
    </r>
    <r>
      <rPr>
        <b/>
        <sz val="14"/>
        <color indexed="10"/>
        <rFont val="ＭＳ 明朝"/>
        <family val="1"/>
        <charset val="128"/>
      </rPr>
      <t>※行削除はしないでください！</t>
    </r>
    <rPh sb="0" eb="2">
      <t>ニュウリョク</t>
    </rPh>
    <rPh sb="8" eb="10">
      <t>サクジョ</t>
    </rPh>
    <rPh sb="11" eb="13">
      <t>シュウセイ</t>
    </rPh>
    <rPh sb="15" eb="17">
      <t>バアイ</t>
    </rPh>
    <rPh sb="19" eb="20">
      <t>カナラ</t>
    </rPh>
    <rPh sb="32" eb="34">
      <t>ショリ</t>
    </rPh>
    <rPh sb="42" eb="43">
      <t>ギョウ</t>
    </rPh>
    <rPh sb="43" eb="45">
      <t>サクジョ</t>
    </rPh>
    <phoneticPr fontId="6"/>
  </si>
  <si>
    <t xml:space="preserve">２ </t>
    <phoneticPr fontId="6"/>
  </si>
  <si>
    <r>
      <t>　・入力したファイルを送信してください。</t>
    </r>
    <r>
      <rPr>
        <b/>
        <sz val="12"/>
        <color indexed="8"/>
        <rFont val="ＭＳ 明朝"/>
        <family val="1"/>
        <charset val="128"/>
      </rPr>
      <t/>
    </r>
    <rPh sb="2" eb="4">
      <t>ニュウリョク</t>
    </rPh>
    <phoneticPr fontId="6"/>
  </si>
  <si>
    <t>申込責任者</t>
    <rPh sb="0" eb="2">
      <t>モウシコミ</t>
    </rPh>
    <rPh sb="2" eb="5">
      <t>セキニンシャ</t>
    </rPh>
    <phoneticPr fontId="6"/>
  </si>
  <si>
    <t>団体名</t>
    <rPh sb="0" eb="3">
      <t>ダンタイメイ</t>
    </rPh>
    <phoneticPr fontId="9"/>
  </si>
  <si>
    <t>DB</t>
  </si>
  <si>
    <t>N1</t>
  </si>
  <si>
    <t>N2</t>
  </si>
  <si>
    <t>SX</t>
  </si>
  <si>
    <t>KC</t>
  </si>
  <si>
    <t>MC</t>
  </si>
  <si>
    <t>Syozoku</t>
  </si>
  <si>
    <t>ZK</t>
  </si>
  <si>
    <t>S1</t>
  </si>
  <si>
    <t>TM</t>
  </si>
  <si>
    <t>S2</t>
  </si>
  <si>
    <t>S3</t>
  </si>
  <si>
    <t>S4</t>
  </si>
  <si>
    <t>S5</t>
  </si>
  <si>
    <t>S6</t>
  </si>
  <si>
    <t>参加人数一覧表</t>
    <rPh sb="0" eb="2">
      <t>サンカ</t>
    </rPh>
    <rPh sb="2" eb="3">
      <t>ジン</t>
    </rPh>
    <rPh sb="3" eb="4">
      <t>カズ</t>
    </rPh>
    <rPh sb="4" eb="5">
      <t>イチ</t>
    </rPh>
    <rPh sb="5" eb="6">
      <t>ラン</t>
    </rPh>
    <rPh sb="6" eb="7">
      <t>ヒョウ</t>
    </rPh>
    <phoneticPr fontId="9"/>
  </si>
  <si>
    <t>TEL</t>
    <phoneticPr fontId="6"/>
  </si>
  <si>
    <t>ｾｲｻﾝ ﾀﾛｳ</t>
  </si>
  <si>
    <r>
      <t xml:space="preserve">氏　名
</t>
    </r>
    <r>
      <rPr>
        <b/>
        <sz val="8"/>
        <color indexed="10"/>
        <rFont val="ＭＳ 明朝"/>
        <family val="1"/>
        <charset val="128"/>
      </rPr>
      <t>姓と名の間に
全角ｽﾍﾟｰｽ1つ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phoneticPr fontId="7"/>
  </si>
  <si>
    <r>
      <t xml:space="preserve">ﾌﾘｶﾞﾅ
</t>
    </r>
    <r>
      <rPr>
        <b/>
        <sz val="8"/>
        <color indexed="10"/>
        <rFont val="ＭＳ 明朝"/>
        <family val="1"/>
        <charset val="128"/>
      </rPr>
      <t>姓と名の間に
半角ｽﾍﾟｰｽ1つ</t>
    </r>
    <rPh sb="13" eb="15">
      <t>ハンカク</t>
    </rPh>
    <phoneticPr fontId="7"/>
  </si>
  <si>
    <t>性別</t>
    <rPh sb="0" eb="2">
      <t>セイベツ</t>
    </rPh>
    <phoneticPr fontId="7"/>
  </si>
  <si>
    <t>学年</t>
    <rPh sb="0" eb="2">
      <t>ガクネン</t>
    </rPh>
    <phoneticPr fontId="7"/>
  </si>
  <si>
    <t>例</t>
    <rPh sb="0" eb="1">
      <t>レイ</t>
    </rPh>
    <phoneticPr fontId="7"/>
  </si>
  <si>
    <t>西三　太郎</t>
    <rPh sb="0" eb="1">
      <t>セイ</t>
    </rPh>
    <rPh sb="1" eb="2">
      <t>サン</t>
    </rPh>
    <rPh sb="3" eb="5">
      <t>タロウ</t>
    </rPh>
    <phoneticPr fontId="7"/>
  </si>
  <si>
    <t>男</t>
    <rPh sb="0" eb="1">
      <t>オトコ</t>
    </rPh>
    <phoneticPr fontId="7"/>
  </si>
  <si>
    <t>Ａ</t>
    <phoneticPr fontId="6"/>
  </si>
  <si>
    <t>Ｂ</t>
    <phoneticPr fontId="6"/>
  </si>
  <si>
    <t>Ｃ</t>
    <phoneticPr fontId="6"/>
  </si>
  <si>
    <t>種目</t>
    <rPh sb="0" eb="2">
      <t>シュモク</t>
    </rPh>
    <phoneticPr fontId="6"/>
  </si>
  <si>
    <t>※参加回数・参加料等を確認してから印刷をしてください。</t>
    <rPh sb="1" eb="3">
      <t>サンカ</t>
    </rPh>
    <rPh sb="3" eb="5">
      <t>カイスウ</t>
    </rPh>
    <rPh sb="4" eb="5">
      <t>スウ</t>
    </rPh>
    <rPh sb="6" eb="9">
      <t>サンカリョウ</t>
    </rPh>
    <rPh sb="9" eb="10">
      <t>トウ</t>
    </rPh>
    <rPh sb="11" eb="13">
      <t>カクニン</t>
    </rPh>
    <rPh sb="17" eb="19">
      <t>インサツ</t>
    </rPh>
    <phoneticPr fontId="6"/>
  </si>
  <si>
    <t>○</t>
    <phoneticPr fontId="6"/>
  </si>
  <si>
    <t>※このファイルをメールに添付して送信してください！</t>
    <rPh sb="12" eb="14">
      <t>テンプ</t>
    </rPh>
    <rPh sb="16" eb="18">
      <t>ソウシン</t>
    </rPh>
    <phoneticPr fontId="6"/>
  </si>
  <si>
    <t>実施要項をよく読んで入力してください。</t>
    <rPh sb="0" eb="2">
      <t>ジッシ</t>
    </rPh>
    <rPh sb="2" eb="4">
      <t>ヨウコウ</t>
    </rPh>
    <rPh sb="7" eb="8">
      <t>ヨ</t>
    </rPh>
    <rPh sb="10" eb="12">
      <t>ニュウリョク</t>
    </rPh>
    <phoneticPr fontId="6"/>
  </si>
  <si>
    <t>①参加者一覧表</t>
    <rPh sb="1" eb="4">
      <t>サンカシャ</t>
    </rPh>
    <rPh sb="4" eb="7">
      <t>イチラン</t>
    </rPh>
    <phoneticPr fontId="6"/>
  </si>
  <si>
    <t>②参加人数一覧表</t>
    <rPh sb="1" eb="3">
      <t>サンカ</t>
    </rPh>
    <rPh sb="3" eb="5">
      <t>ニンズウ</t>
    </rPh>
    <rPh sb="5" eb="7">
      <t>イチラン</t>
    </rPh>
    <rPh sb="7" eb="8">
      <t>ヒョウ</t>
    </rPh>
    <phoneticPr fontId="6"/>
  </si>
  <si>
    <t>氏名・参加日等の入力間違いが無いようにお願いします。</t>
    <rPh sb="0" eb="2">
      <t>シメイ</t>
    </rPh>
    <rPh sb="3" eb="5">
      <t>サンカ</t>
    </rPh>
    <rPh sb="5" eb="6">
      <t>ビ</t>
    </rPh>
    <rPh sb="6" eb="7">
      <t>トウ</t>
    </rPh>
    <rPh sb="8" eb="10">
      <t>ニュウリョク</t>
    </rPh>
    <rPh sb="10" eb="12">
      <t>マチガ</t>
    </rPh>
    <rPh sb="14" eb="15">
      <t>ナ</t>
    </rPh>
    <rPh sb="20" eb="21">
      <t>ネガ</t>
    </rPh>
    <phoneticPr fontId="6"/>
  </si>
  <si>
    <t>×</t>
    <phoneticPr fontId="6"/>
  </si>
  <si>
    <r>
      <t>　・</t>
    </r>
    <r>
      <rPr>
        <b/>
        <u/>
        <sz val="11"/>
        <color indexed="10"/>
        <rFont val="ＭＳ ゴシック"/>
        <family val="3"/>
        <charset val="128"/>
      </rPr>
      <t>メールの件名は「陸上教室」と「団体名」にしてください。</t>
    </r>
    <rPh sb="6" eb="8">
      <t>ケンメイ</t>
    </rPh>
    <rPh sb="10" eb="12">
      <t>リクジョウ</t>
    </rPh>
    <rPh sb="12" eb="14">
      <t>キョウシツ</t>
    </rPh>
    <rPh sb="17" eb="19">
      <t>ダン</t>
    </rPh>
    <rPh sb="19" eb="20">
      <t>メイ</t>
    </rPh>
    <phoneticPr fontId="6"/>
  </si>
  <si>
    <t>このファイルの内容は、参加料、参加人数計算・保険加入の目的で使用します。</t>
    <rPh sb="7" eb="9">
      <t>ナイヨウ</t>
    </rPh>
    <rPh sb="11" eb="14">
      <t>サンカリョウ</t>
    </rPh>
    <rPh sb="15" eb="19">
      <t>サンカニンズウ</t>
    </rPh>
    <rPh sb="19" eb="21">
      <t>ケイサン</t>
    </rPh>
    <rPh sb="22" eb="24">
      <t>ホケン</t>
    </rPh>
    <rPh sb="24" eb="26">
      <t>カニュウ</t>
    </rPh>
    <rPh sb="27" eb="29">
      <t>モクテキ</t>
    </rPh>
    <rPh sb="30" eb="32">
      <t>シヨウ</t>
    </rPh>
    <phoneticPr fontId="6"/>
  </si>
  <si>
    <t>サイズ</t>
    <phoneticPr fontId="6"/>
  </si>
  <si>
    <t>Tシャツの購入希望者は、サイズを選択してください。</t>
    <rPh sb="5" eb="9">
      <t>コウニュウキボウ</t>
    </rPh>
    <rPh sb="9" eb="10">
      <t>シャ</t>
    </rPh>
    <rPh sb="16" eb="18">
      <t>センタク</t>
    </rPh>
    <phoneticPr fontId="6"/>
  </si>
  <si>
    <t>S</t>
    <phoneticPr fontId="6"/>
  </si>
  <si>
    <t>M</t>
    <phoneticPr fontId="6"/>
  </si>
  <si>
    <t>L</t>
    <phoneticPr fontId="6"/>
  </si>
  <si>
    <t>Ｔシャツ購入希望数</t>
    <rPh sb="4" eb="8">
      <t>コウニュウキボウ</t>
    </rPh>
    <rPh sb="8" eb="9">
      <t>スウ</t>
    </rPh>
    <phoneticPr fontId="6"/>
  </si>
  <si>
    <t>　　①メール送信先</t>
    <rPh sb="8" eb="9">
      <t>サキ</t>
    </rPh>
    <phoneticPr fontId="6"/>
  </si>
  <si>
    <t>瑞穂会場 参加予定数</t>
    <rPh sb="0" eb="2">
      <t>ミズホ</t>
    </rPh>
    <rPh sb="2" eb="4">
      <t>カイジョウ</t>
    </rPh>
    <rPh sb="9" eb="10">
      <t>スウ</t>
    </rPh>
    <phoneticPr fontId="6"/>
  </si>
  <si>
    <t>E-mail</t>
    <phoneticPr fontId="6"/>
  </si>
  <si>
    <t>中学</t>
    <rPh sb="0" eb="2">
      <t>チュウガク</t>
    </rPh>
    <phoneticPr fontId="6"/>
  </si>
  <si>
    <t>高校生以上</t>
    <rPh sb="0" eb="5">
      <t>コウコウセイイジョウ</t>
    </rPh>
    <phoneticPr fontId="6"/>
  </si>
  <si>
    <t>団体(個人)名</t>
    <rPh sb="0" eb="2">
      <t>ダンタイ</t>
    </rPh>
    <rPh sb="3" eb="5">
      <t>コジン</t>
    </rPh>
    <rPh sb="6" eb="7">
      <t>メイ</t>
    </rPh>
    <phoneticPr fontId="6"/>
  </si>
  <si>
    <t>団体(個人)名ﾌﾘｶﾞﾅ</t>
    <rPh sb="0" eb="2">
      <t>ダンタイ</t>
    </rPh>
    <rPh sb="3" eb="5">
      <t>コジン</t>
    </rPh>
    <rPh sb="6" eb="7">
      <t>メイ</t>
    </rPh>
    <phoneticPr fontId="6"/>
  </si>
  <si>
    <t>団体(個人)住所</t>
    <rPh sb="0" eb="2">
      <t>ダンタイ</t>
    </rPh>
    <rPh sb="3" eb="5">
      <t>コジン</t>
    </rPh>
    <rPh sb="6" eb="8">
      <t>ジュウショ</t>
    </rPh>
    <phoneticPr fontId="6"/>
  </si>
  <si>
    <t>参加日</t>
    <rPh sb="0" eb="3">
      <t>サンカビ</t>
    </rPh>
    <phoneticPr fontId="6"/>
  </si>
  <si>
    <t>　　②申込完了</t>
    <rPh sb="3" eb="5">
      <t>モウシコミ</t>
    </rPh>
    <rPh sb="5" eb="7">
      <t>カンリョウ</t>
    </rPh>
    <phoneticPr fontId="6"/>
  </si>
  <si>
    <t>参加料</t>
    <rPh sb="0" eb="3">
      <t>サンカリョウ</t>
    </rPh>
    <phoneticPr fontId="6"/>
  </si>
  <si>
    <t>×</t>
  </si>
  <si>
    <t>男女</t>
    <rPh sb="0" eb="2">
      <t>ダンジョ</t>
    </rPh>
    <phoneticPr fontId="6"/>
  </si>
  <si>
    <t>男女1日</t>
    <rPh sb="0" eb="2">
      <t>ダンジョ</t>
    </rPh>
    <rPh sb="3" eb="4">
      <t>ニチ</t>
    </rPh>
    <phoneticPr fontId="6"/>
  </si>
  <si>
    <t>男</t>
    <rPh sb="0" eb="1">
      <t>オトコ</t>
    </rPh>
    <phoneticPr fontId="6"/>
  </si>
  <si>
    <t>女</t>
    <rPh sb="0" eb="1">
      <t>オ</t>
    </rPh>
    <phoneticPr fontId="6"/>
  </si>
  <si>
    <t>男女計</t>
    <rPh sb="0" eb="2">
      <t>ダンジョ</t>
    </rPh>
    <rPh sb="2" eb="3">
      <t>ケイ</t>
    </rPh>
    <phoneticPr fontId="6"/>
  </si>
  <si>
    <t>参加予定種目</t>
    <rPh sb="0" eb="4">
      <t>サンカヨテイ</t>
    </rPh>
    <rPh sb="4" eb="6">
      <t>シュモク</t>
    </rPh>
    <phoneticPr fontId="7"/>
  </si>
  <si>
    <t>Ｔシャツ代金計</t>
    <rPh sb="4" eb="6">
      <t>ダイキ</t>
    </rPh>
    <rPh sb="6" eb="7">
      <t>ケイ</t>
    </rPh>
    <phoneticPr fontId="6"/>
  </si>
  <si>
    <t>Tｼｬﾂ代金</t>
    <rPh sb="4" eb="6">
      <t>ダイキン</t>
    </rPh>
    <phoneticPr fontId="6"/>
  </si>
  <si>
    <t>県大会3衣以内</t>
    <rPh sb="0" eb="3">
      <t>ケンタイカイ</t>
    </rPh>
    <rPh sb="4" eb="5">
      <t>イ</t>
    </rPh>
    <rPh sb="5" eb="7">
      <t>イナイ</t>
    </rPh>
    <phoneticPr fontId="6"/>
  </si>
  <si>
    <t>Tシャツ購入</t>
    <rPh sb="4" eb="6">
      <t>コウニュウ</t>
    </rPh>
    <phoneticPr fontId="6"/>
  </si>
  <si>
    <t>◯</t>
    <phoneticPr fontId="6"/>
  </si>
  <si>
    <t>S</t>
  </si>
  <si>
    <t>砲丸投(中学生含む)</t>
    <rPh sb="0" eb="3">
      <t>ホウガンナゲ</t>
    </rPh>
    <rPh sb="4" eb="7">
      <t>チュウ</t>
    </rPh>
    <rPh sb="7" eb="8">
      <t>フク</t>
    </rPh>
    <phoneticPr fontId="3"/>
  </si>
  <si>
    <t>円盤投(中学生含む)</t>
    <rPh sb="0" eb="3">
      <t>エンバンンアゲ</t>
    </rPh>
    <rPh sb="4" eb="7">
      <t>チュウガクセイ</t>
    </rPh>
    <rPh sb="7" eb="8">
      <t>フク</t>
    </rPh>
    <phoneticPr fontId="3"/>
  </si>
  <si>
    <t>ハンマー投(高校生以上)</t>
    <rPh sb="4" eb="5">
      <t>ナ</t>
    </rPh>
    <rPh sb="6" eb="11">
      <t>コウコウセイイジョウ</t>
    </rPh>
    <phoneticPr fontId="3"/>
  </si>
  <si>
    <t>砲丸投(中学生含む)</t>
    <rPh sb="0" eb="3">
      <t>ホウガンナゲ</t>
    </rPh>
    <rPh sb="4" eb="7">
      <t>チュウ</t>
    </rPh>
    <rPh sb="7" eb="8">
      <t>フク</t>
    </rPh>
    <phoneticPr fontId="6"/>
  </si>
  <si>
    <t>円盤投(中学生含む)</t>
    <rPh sb="0" eb="3">
      <t>エンバンンアゲ</t>
    </rPh>
    <rPh sb="4" eb="7">
      <t>チュウガクセイ</t>
    </rPh>
    <rPh sb="7" eb="8">
      <t>フク</t>
    </rPh>
    <phoneticPr fontId="6"/>
  </si>
  <si>
    <t>ハンマー投(高校生以上)</t>
    <rPh sb="4" eb="5">
      <t>ナ</t>
    </rPh>
    <rPh sb="6" eb="11">
      <t>コウコウセイイジョウ</t>
    </rPh>
    <phoneticPr fontId="6"/>
  </si>
  <si>
    <t>XL</t>
  </si>
  <si>
    <t>2XL</t>
  </si>
  <si>
    <t>XL</t>
    <phoneticPr fontId="6"/>
  </si>
  <si>
    <t>2XL</t>
    <phoneticPr fontId="6"/>
  </si>
  <si>
    <t>M</t>
  </si>
  <si>
    <t>L</t>
  </si>
  <si>
    <r>
      <t>E-mail：</t>
    </r>
    <r>
      <rPr>
        <b/>
        <sz val="18"/>
        <color indexed="8"/>
        <rFont val="ＭＳ ゴシック"/>
        <family val="3"/>
        <charset val="128"/>
      </rPr>
      <t>touteki.nagoya@gmail.com</t>
    </r>
    <phoneticPr fontId="6"/>
  </si>
  <si>
    <t>振込先</t>
    <rPh sb="0" eb="3">
      <t>フリコミサキ</t>
    </rPh>
    <phoneticPr fontId="51"/>
  </si>
  <si>
    <t>ゆうちょ銀行</t>
    <rPh sb="4" eb="6">
      <t>ギンコウ</t>
    </rPh>
    <phoneticPr fontId="51"/>
  </si>
  <si>
    <t>店名：二一八</t>
    <rPh sb="0" eb="2">
      <t>テンメイ</t>
    </rPh>
    <rPh sb="3" eb="4">
      <t>ニ</t>
    </rPh>
    <rPh sb="4" eb="5">
      <t>イチ</t>
    </rPh>
    <rPh sb="5" eb="6">
      <t>ハチ</t>
    </rPh>
    <phoneticPr fontId="51"/>
  </si>
  <si>
    <t>店番</t>
    <rPh sb="0" eb="2">
      <t>テンバン</t>
    </rPh>
    <phoneticPr fontId="51"/>
  </si>
  <si>
    <t>普通預金</t>
    <rPh sb="0" eb="2">
      <t>フツウ</t>
    </rPh>
    <rPh sb="2" eb="4">
      <t>ヨキン</t>
    </rPh>
    <phoneticPr fontId="51"/>
  </si>
  <si>
    <t>口座番号　9839759</t>
    <rPh sb="0" eb="4">
      <t>コウザバンゴウ</t>
    </rPh>
    <phoneticPr fontId="51"/>
  </si>
  <si>
    <t>受取人名義</t>
    <rPh sb="0" eb="3">
      <t>ウケトリニン</t>
    </rPh>
    <rPh sb="3" eb="5">
      <t>メイギ</t>
    </rPh>
    <phoneticPr fontId="51"/>
  </si>
  <si>
    <t>愛知陸上競技教室</t>
    <rPh sb="0" eb="2">
      <t>アイチ</t>
    </rPh>
    <rPh sb="2" eb="4">
      <t>リクジョウ</t>
    </rPh>
    <rPh sb="4" eb="6">
      <t>キョウギ</t>
    </rPh>
    <rPh sb="6" eb="8">
      <t>キョウシツ</t>
    </rPh>
    <phoneticPr fontId="51"/>
  </si>
  <si>
    <t>＊団体名に愛知県立や名古屋市立などは絶対につけないでください。</t>
    <rPh sb="1" eb="4">
      <t>ダンタイメイ</t>
    </rPh>
    <rPh sb="5" eb="9">
      <t>アイチケンリツ</t>
    </rPh>
    <rPh sb="10" eb="15">
      <t>ナゴヤシリツ</t>
    </rPh>
    <rPh sb="18" eb="20">
      <t>ゼッタイ</t>
    </rPh>
    <phoneticPr fontId="51"/>
  </si>
  <si>
    <t>　個人登録の方は個人名で振込を行ってください。</t>
    <rPh sb="1" eb="5">
      <t>コジントウロク</t>
    </rPh>
    <rPh sb="6" eb="7">
      <t>カタ</t>
    </rPh>
    <rPh sb="8" eb="11">
      <t>コジンメイ</t>
    </rPh>
    <rPh sb="12" eb="14">
      <t>フリコミ</t>
    </rPh>
    <rPh sb="15" eb="16">
      <t>オコナ</t>
    </rPh>
    <phoneticPr fontId="51"/>
  </si>
  <si>
    <t>　振込期限</t>
    <rPh sb="1" eb="5">
      <t>フリコミキゲン</t>
    </rPh>
    <phoneticPr fontId="51"/>
  </si>
  <si>
    <t>中1</t>
    <rPh sb="0" eb="1">
      <t>チュウ</t>
    </rPh>
    <phoneticPr fontId="6"/>
  </si>
  <si>
    <t>中2</t>
    <rPh sb="0" eb="1">
      <t>チュウ</t>
    </rPh>
    <phoneticPr fontId="6"/>
  </si>
  <si>
    <t>中3</t>
    <rPh sb="0" eb="1">
      <t>チュウ</t>
    </rPh>
    <phoneticPr fontId="6"/>
  </si>
  <si>
    <t>高１</t>
    <rPh sb="0" eb="1">
      <t>コウ</t>
    </rPh>
    <phoneticPr fontId="6"/>
  </si>
  <si>
    <t>高２</t>
    <rPh sb="0" eb="1">
      <t>コウ</t>
    </rPh>
    <phoneticPr fontId="6"/>
  </si>
  <si>
    <t>高３</t>
    <rPh sb="0" eb="1">
      <t>コウ</t>
    </rPh>
    <phoneticPr fontId="6"/>
  </si>
  <si>
    <t>高４</t>
    <rPh sb="0" eb="1">
      <t>コウ</t>
    </rPh>
    <phoneticPr fontId="6"/>
  </si>
  <si>
    <t>大１</t>
    <rPh sb="0" eb="1">
      <t>ダイ</t>
    </rPh>
    <phoneticPr fontId="6"/>
  </si>
  <si>
    <t>大２</t>
    <rPh sb="0" eb="1">
      <t>ダイ</t>
    </rPh>
    <phoneticPr fontId="6"/>
  </si>
  <si>
    <t>大３</t>
    <rPh sb="0" eb="1">
      <t>ダイ</t>
    </rPh>
    <phoneticPr fontId="6"/>
  </si>
  <si>
    <t>大４</t>
    <rPh sb="0" eb="1">
      <t>ダイ</t>
    </rPh>
    <phoneticPr fontId="6"/>
  </si>
  <si>
    <t>大５</t>
    <rPh sb="0" eb="1">
      <t>ダイ</t>
    </rPh>
    <phoneticPr fontId="6"/>
  </si>
  <si>
    <t>大６</t>
    <rPh sb="0" eb="1">
      <t>ダイ</t>
    </rPh>
    <phoneticPr fontId="6"/>
  </si>
  <si>
    <t>社会人</t>
    <rPh sb="0" eb="3">
      <t>シャカイジン</t>
    </rPh>
    <phoneticPr fontId="6"/>
  </si>
  <si>
    <t>事前</t>
    <rPh sb="0" eb="2">
      <t>ジゼン</t>
    </rPh>
    <phoneticPr fontId="6"/>
  </si>
  <si>
    <t>当日</t>
    <rPh sb="0" eb="2">
      <t>トウジツ</t>
    </rPh>
    <phoneticPr fontId="6"/>
  </si>
  <si>
    <t>PDFでは送らないでください。</t>
    <rPh sb="5" eb="6">
      <t>オク</t>
    </rPh>
    <phoneticPr fontId="6"/>
  </si>
  <si>
    <t>3XL</t>
  </si>
  <si>
    <t>4XL</t>
  </si>
  <si>
    <t>5XL</t>
  </si>
  <si>
    <t>6XL</t>
  </si>
  <si>
    <t>7XL</t>
  </si>
  <si>
    <t>やり投(高校生以上)</t>
    <rPh sb="2" eb="3">
      <t>ナ</t>
    </rPh>
    <rPh sb="4" eb="7">
      <t>コウコウセイ</t>
    </rPh>
    <rPh sb="7" eb="9">
      <t>イジョウ</t>
    </rPh>
    <phoneticPr fontId="3"/>
  </si>
  <si>
    <r>
      <t>１回目参加･1000円</t>
    </r>
    <r>
      <rPr>
        <b/>
        <sz val="11"/>
        <rFont val="游ゴシック"/>
        <family val="3"/>
        <charset val="128"/>
      </rPr>
      <t>or1200円</t>
    </r>
    <rPh sb="1" eb="2">
      <t>カイ</t>
    </rPh>
    <rPh sb="2" eb="3">
      <t>メ</t>
    </rPh>
    <rPh sb="3" eb="5">
      <t>サンカ</t>
    </rPh>
    <rPh sb="10" eb="11">
      <t>エン</t>
    </rPh>
    <rPh sb="17" eb="18">
      <t>エン</t>
    </rPh>
    <phoneticPr fontId="6"/>
  </si>
  <si>
    <r>
      <t>２回目参加･1000円</t>
    </r>
    <r>
      <rPr>
        <b/>
        <sz val="11"/>
        <rFont val="游ゴシック"/>
        <family val="3"/>
        <charset val="128"/>
      </rPr>
      <t>or1200円</t>
    </r>
    <rPh sb="1" eb="2">
      <t>カイ</t>
    </rPh>
    <rPh sb="2" eb="3">
      <t>メ</t>
    </rPh>
    <rPh sb="3" eb="5">
      <t>サンカ</t>
    </rPh>
    <rPh sb="10" eb="11">
      <t>エン</t>
    </rPh>
    <rPh sb="17" eb="18">
      <t>エン</t>
    </rPh>
    <phoneticPr fontId="6"/>
  </si>
  <si>
    <r>
      <t>３回目参加･1000円</t>
    </r>
    <r>
      <rPr>
        <b/>
        <sz val="11"/>
        <rFont val="游ゴシック"/>
        <family val="3"/>
        <charset val="128"/>
      </rPr>
      <t>or1200円</t>
    </r>
    <rPh sb="1" eb="2">
      <t>カイ</t>
    </rPh>
    <rPh sb="2" eb="3">
      <t>メ</t>
    </rPh>
    <rPh sb="3" eb="5">
      <t>サンカ</t>
    </rPh>
    <rPh sb="10" eb="11">
      <t>エン</t>
    </rPh>
    <rPh sb="17" eb="18">
      <t>エン</t>
    </rPh>
    <phoneticPr fontId="6"/>
  </si>
  <si>
    <t>やり投(高校生以上)</t>
    <rPh sb="2" eb="3">
      <t>ナ</t>
    </rPh>
    <rPh sb="4" eb="9">
      <t>コウコウ</t>
    </rPh>
    <phoneticPr fontId="6"/>
  </si>
  <si>
    <t>ジャベリック</t>
  </si>
  <si>
    <t>ジャベリック</t>
    <phoneticPr fontId="6"/>
  </si>
  <si>
    <t>参　加　費　合　計</t>
    <rPh sb="0" eb="1">
      <t>サン</t>
    </rPh>
    <rPh sb="2" eb="3">
      <t>カ</t>
    </rPh>
    <rPh sb="4" eb="5">
      <t>ヒ</t>
    </rPh>
    <rPh sb="6" eb="7">
      <t>ゴウ</t>
    </rPh>
    <rPh sb="8" eb="9">
      <t>ケイ</t>
    </rPh>
    <phoneticPr fontId="6"/>
  </si>
  <si>
    <t>男子</t>
    <rPh sb="0" eb="2">
      <t>ダンシ</t>
    </rPh>
    <phoneticPr fontId="5"/>
  </si>
  <si>
    <t>女子</t>
    <rPh sb="0" eb="2">
      <t>ジョシ</t>
    </rPh>
    <phoneticPr fontId="5"/>
  </si>
  <si>
    <t>中学生以上</t>
    <rPh sb="0" eb="3">
      <t>チュウガクセイ</t>
    </rPh>
    <rPh sb="3" eb="5">
      <t>イジョウ</t>
    </rPh>
    <phoneticPr fontId="6"/>
  </si>
  <si>
    <r>
      <t>事前受付期間後も申し込みは受付けますが、</t>
    </r>
    <r>
      <rPr>
        <u val="double"/>
        <sz val="22"/>
        <color theme="3" tint="0.39997558519241921"/>
        <rFont val="HGS創英角ﾎﾟｯﾌﾟ体"/>
        <family val="3"/>
        <charset val="128"/>
      </rPr>
      <t>保険への加入はできなくなりますことをご承知おきください。</t>
    </r>
    <r>
      <rPr>
        <sz val="22"/>
        <color rgb="FFFF0000"/>
        <rFont val="HGS創英角ﾎﾟｯﾌﾟ体"/>
        <family val="3"/>
        <charset val="128"/>
      </rPr>
      <t xml:space="preserve">
Tシャツの受付も、１１月２８日(金)までです。</t>
    </r>
    <rPh sb="0" eb="2">
      <t>ジゼン</t>
    </rPh>
    <rPh sb="2" eb="4">
      <t>ウケツケ</t>
    </rPh>
    <rPh sb="4" eb="6">
      <t>キカン</t>
    </rPh>
    <rPh sb="6" eb="7">
      <t>ゴ</t>
    </rPh>
    <rPh sb="8" eb="9">
      <t>モウ</t>
    </rPh>
    <rPh sb="10" eb="11">
      <t>コ</t>
    </rPh>
    <rPh sb="13" eb="15">
      <t>ウケツ</t>
    </rPh>
    <rPh sb="20" eb="22">
      <t>ホケン</t>
    </rPh>
    <rPh sb="24" eb="26">
      <t>カニュウ</t>
    </rPh>
    <rPh sb="39" eb="41">
      <t>ショウチ</t>
    </rPh>
    <rPh sb="55" eb="57">
      <t>ウケツケ</t>
    </rPh>
    <rPh sb="61" eb="62">
      <t>ガツ</t>
    </rPh>
    <rPh sb="64" eb="65">
      <t>ヒ</t>
    </rPh>
    <rPh sb="66" eb="67">
      <t>キン</t>
    </rPh>
    <phoneticPr fontId="6"/>
  </si>
  <si>
    <t>rikujokyousitu.kyogikai@gmail.com</t>
  </si>
  <si>
    <t>　　④Ｔシャツ代金振込先</t>
    <rPh sb="7" eb="9">
      <t>ダイキン</t>
    </rPh>
    <phoneticPr fontId="6"/>
  </si>
  <si>
    <t>Ｔシャツ代金以外は振り込まないでください</t>
    <rPh sb="4" eb="6">
      <t>ダイキン</t>
    </rPh>
    <rPh sb="6" eb="8">
      <t>イガイ</t>
    </rPh>
    <rPh sb="9" eb="10">
      <t>フ</t>
    </rPh>
    <rPh sb="11" eb="12">
      <t>コ</t>
    </rPh>
    <phoneticPr fontId="6"/>
  </si>
  <si>
    <t>　１１月２８日(金)</t>
    <rPh sb="3" eb="4">
      <t>ガツ</t>
    </rPh>
    <rPh sb="6" eb="7">
      <t>ヒ</t>
    </rPh>
    <rPh sb="8" eb="9">
      <t>キン</t>
    </rPh>
    <phoneticPr fontId="51"/>
  </si>
  <si>
    <t>　　③申込完了</t>
    <rPh sb="3" eb="5">
      <t>モウシコミ</t>
    </rPh>
    <rPh sb="5" eb="7">
      <t>カンリョウ</t>
    </rPh>
    <phoneticPr fontId="6"/>
  </si>
  <si>
    <t>今年度から、中学生の県大会３位以内入賞の参加費免除はなくなりました。</t>
    <rPh sb="0" eb="3">
      <t>コンネンド</t>
    </rPh>
    <rPh sb="6" eb="9">
      <t>チュウガクセイ</t>
    </rPh>
    <rPh sb="10" eb="13">
      <t>ケンタイカイ</t>
    </rPh>
    <rPh sb="14" eb="15">
      <t>イ</t>
    </rPh>
    <rPh sb="15" eb="17">
      <t>イナイ</t>
    </rPh>
    <rPh sb="17" eb="19">
      <t>ニュウショウ</t>
    </rPh>
    <rPh sb="20" eb="23">
      <t>サンカヒ</t>
    </rPh>
    <rPh sb="23" eb="25">
      <t>メンジョ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</si>
</sst>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-411]ggge&quot;年&quot;m&quot;月&quot;d&quot;日&quot;;@"/>
    <numFmt numFmtId="177" formatCode="#"/>
    <numFmt numFmtId="178" formatCode="m&quot;月&quot;d&quot;日&quot;;@"/>
    <numFmt numFmtId="179" formatCode="[$-411]yyyy&quot;年&quot;m&quot;月&quot;d&quot;日(&quot;aaa&quot;)&quot;"/>
    <numFmt numFmtId="180" formatCode="[$-411]yyyy&quot;年&quot;m&quot;月&quot;d&quot;日(&quot;aaa&quot;)迄にメールを送信してください&quot;"/>
  </numFmts>
  <fonts count="7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ＨＰ平成明朝体W7"/>
      <family val="3"/>
      <charset val="128"/>
    </font>
    <font>
      <sz val="14"/>
      <name val="ＤＨＰ平成明朝体W7"/>
      <family val="3"/>
      <charset val="128"/>
    </font>
    <font>
      <sz val="12"/>
      <name val="ＤＨＰ平成明朝体W7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ＤＦ平成明朝体W7"/>
      <family val="3"/>
      <charset val="128"/>
    </font>
    <font>
      <b/>
      <sz val="11"/>
      <name val="ＭＳ 明朝"/>
      <family val="1"/>
      <charset val="128"/>
    </font>
    <font>
      <sz val="16"/>
      <name val="ＭＳ Ｐゴシック"/>
      <family val="3"/>
      <charset val="128"/>
    </font>
    <font>
      <b/>
      <sz val="8"/>
      <color indexed="10"/>
      <name val="ＭＳ 明朝"/>
      <family val="1"/>
      <charset val="128"/>
    </font>
    <font>
      <sz val="12"/>
      <name val="ＤＨＰ平成明朝体W7"/>
      <family val="3"/>
      <charset val="128"/>
    </font>
    <font>
      <b/>
      <u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ＤＦ平成明朝体W7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ＤＦ平成ゴシック体W5"/>
      <family val="3"/>
      <charset val="128"/>
    </font>
    <font>
      <sz val="11"/>
      <name val="ＭＳ Ｐゴシック"/>
      <family val="2"/>
      <charset val="128"/>
    </font>
    <font>
      <b/>
      <sz val="14"/>
      <color indexed="81"/>
      <name val="ＭＳ Ｐゴシック"/>
      <family val="3"/>
      <charset val="128"/>
    </font>
    <font>
      <sz val="11"/>
      <color theme="1"/>
      <name val="ＤＨＰ平成明朝体W7"/>
      <family val="3"/>
      <charset val="128"/>
    </font>
    <font>
      <sz val="6"/>
      <name val="ＭＳ ゴシック"/>
      <family val="2"/>
      <charset val="128"/>
    </font>
    <font>
      <sz val="14"/>
      <color theme="1"/>
      <name val="HGｺﾞｼｯｸE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ＤＦ平成明朝体W7"/>
      <family val="3"/>
      <charset val="128"/>
    </font>
    <font>
      <b/>
      <sz val="14"/>
      <color theme="1"/>
      <name val="HGSｺﾞｼｯｸE"/>
      <family val="3"/>
      <charset val="128"/>
    </font>
    <font>
      <b/>
      <sz val="14"/>
      <color rgb="FFFF0000"/>
      <name val="HGSｺﾞｼｯｸE"/>
      <family val="3"/>
      <charset val="128"/>
    </font>
    <font>
      <b/>
      <sz val="14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22"/>
      <color rgb="FFFF0000"/>
      <name val="HGS創英角ﾎﾟｯﾌﾟ体"/>
      <family val="3"/>
      <charset val="128"/>
    </font>
    <font>
      <u val="double"/>
      <sz val="22"/>
      <color theme="3" tint="0.39997558519241921"/>
      <name val="HGS創英角ﾎﾟｯﾌﾟ体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72"/>
      <color theme="3" tint="0.39997558519241921"/>
      <name val="HG創英角ｺﾞｼｯｸUB"/>
      <family val="3"/>
      <charset val="128"/>
    </font>
    <font>
      <b/>
      <sz val="11"/>
      <name val="游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HGSｺﾞｼｯｸE"/>
      <family val="3"/>
      <charset val="128"/>
    </font>
    <font>
      <sz val="22"/>
      <color theme="1"/>
      <name val="HGPｺﾞｼｯｸM"/>
      <family val="3"/>
      <charset val="128"/>
    </font>
    <font>
      <sz val="22"/>
      <color rgb="FF00B0F0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29" fillId="0" borderId="0"/>
    <xf numFmtId="0" fontId="14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14" fillId="0" borderId="0">
      <alignment vertical="center"/>
    </xf>
    <xf numFmtId="0" fontId="48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0" fillId="0" borderId="0" xfId="0" applyFont="1">
      <alignment vertical="center"/>
    </xf>
    <xf numFmtId="49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4" borderId="0" xfId="0" applyFont="1" applyFill="1">
      <alignment vertical="center"/>
    </xf>
    <xf numFmtId="0" fontId="30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4" fillId="2" borderId="9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0" applyFont="1" applyBorder="1" applyAlignment="1" applyProtection="1">
      <alignment horizontal="center" vertical="center" shrinkToFit="1"/>
      <protection locked="0"/>
    </xf>
    <xf numFmtId="0" fontId="30" fillId="0" borderId="7" xfId="0" applyFont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>
      <alignment vertical="center"/>
    </xf>
    <xf numFmtId="0" fontId="30" fillId="0" borderId="16" xfId="0" applyFont="1" applyBorder="1">
      <alignment vertical="center"/>
    </xf>
    <xf numFmtId="0" fontId="34" fillId="0" borderId="16" xfId="0" applyFont="1" applyBorder="1">
      <alignment vertical="center"/>
    </xf>
    <xf numFmtId="0" fontId="30" fillId="0" borderId="15" xfId="0" applyFont="1" applyBorder="1">
      <alignment vertical="center"/>
    </xf>
    <xf numFmtId="0" fontId="30" fillId="0" borderId="17" xfId="0" applyFont="1" applyBorder="1">
      <alignment vertical="center"/>
    </xf>
    <xf numFmtId="0" fontId="30" fillId="0" borderId="18" xfId="0" applyFont="1" applyBorder="1">
      <alignment vertical="center"/>
    </xf>
    <xf numFmtId="0" fontId="16" fillId="4" borderId="0" xfId="0" applyFont="1" applyFill="1">
      <alignment vertical="center"/>
    </xf>
    <xf numFmtId="0" fontId="21" fillId="0" borderId="0" xfId="1" applyFont="1" applyAlignment="1">
      <alignment horizontal="center" vertical="center"/>
    </xf>
    <xf numFmtId="0" fontId="29" fillId="0" borderId="0" xfId="1" applyAlignment="1">
      <alignment horizontal="right" vertical="center" shrinkToFit="1"/>
    </xf>
    <xf numFmtId="0" fontId="29" fillId="0" borderId="0" xfId="1" applyAlignment="1">
      <alignment vertical="center"/>
    </xf>
    <xf numFmtId="0" fontId="10" fillId="0" borderId="0" xfId="1" applyFont="1" applyAlignment="1">
      <alignment horizontal="center" shrinkToFit="1"/>
    </xf>
    <xf numFmtId="0" fontId="12" fillId="0" borderId="0" xfId="1" applyFont="1" applyAlignment="1">
      <alignment vertical="center" shrinkToFit="1"/>
    </xf>
    <xf numFmtId="0" fontId="17" fillId="0" borderId="0" xfId="1" applyFont="1"/>
    <xf numFmtId="0" fontId="29" fillId="0" borderId="0" xfId="1" applyAlignment="1">
      <alignment horizontal="right" shrinkToFit="1"/>
    </xf>
    <xf numFmtId="0" fontId="29" fillId="0" borderId="0" xfId="1" applyAlignment="1">
      <alignment horizontal="right"/>
    </xf>
    <xf numFmtId="0" fontId="12" fillId="0" borderId="12" xfId="1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4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13" xfId="0" applyFont="1" applyBorder="1">
      <alignment vertical="center"/>
    </xf>
    <xf numFmtId="0" fontId="34" fillId="0" borderId="6" xfId="0" applyFont="1" applyBorder="1" applyAlignment="1" applyProtection="1">
      <alignment horizontal="center" vertical="center" shrinkToFit="1"/>
      <protection locked="0"/>
    </xf>
    <xf numFmtId="0" fontId="34" fillId="0" borderId="2" xfId="0" applyFont="1" applyBorder="1" applyAlignment="1" applyProtection="1">
      <alignment horizontal="center" vertical="center" shrinkToFit="1"/>
      <protection locked="0"/>
    </xf>
    <xf numFmtId="0" fontId="32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56" fontId="34" fillId="0" borderId="0" xfId="0" applyNumberFormat="1" applyFont="1" applyAlignment="1">
      <alignment horizontal="center" vertical="center"/>
    </xf>
    <xf numFmtId="0" fontId="39" fillId="0" borderId="0" xfId="0" applyFont="1">
      <alignment vertical="center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34" fillId="0" borderId="12" xfId="0" applyFont="1" applyBorder="1" applyAlignment="1" applyProtection="1">
      <alignment horizontal="center" vertical="center" shrinkToFit="1"/>
      <protection locked="0"/>
    </xf>
    <xf numFmtId="0" fontId="38" fillId="0" borderId="0" xfId="0" applyFont="1">
      <alignment vertical="center"/>
    </xf>
    <xf numFmtId="0" fontId="24" fillId="0" borderId="0" xfId="0" applyFont="1">
      <alignment vertical="center"/>
    </xf>
    <xf numFmtId="0" fontId="3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0" xfId="1" applyFont="1" applyAlignment="1">
      <alignment horizontal="center" shrinkToFit="1"/>
    </xf>
    <xf numFmtId="0" fontId="34" fillId="0" borderId="43" xfId="0" applyFont="1" applyBorder="1" applyAlignment="1" applyProtection="1">
      <alignment horizontal="center" vertical="center" shrinkToFit="1"/>
      <protection locked="0"/>
    </xf>
    <xf numFmtId="0" fontId="34" fillId="0" borderId="44" xfId="0" applyFont="1" applyBorder="1" applyAlignment="1" applyProtection="1">
      <alignment horizontal="center" vertical="center" shrinkToFit="1"/>
      <protection locked="0"/>
    </xf>
    <xf numFmtId="5" fontId="21" fillId="0" borderId="6" xfId="1" applyNumberFormat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50" fillId="0" borderId="0" xfId="0" applyFont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0" fontId="34" fillId="0" borderId="18" xfId="0" applyFont="1" applyBorder="1">
      <alignment vertical="center"/>
    </xf>
    <xf numFmtId="0" fontId="34" fillId="0" borderId="18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13" fillId="0" borderId="0" xfId="1" applyFont="1" applyAlignment="1">
      <alignment horizontal="center" vertical="center" shrinkToFit="1"/>
    </xf>
    <xf numFmtId="0" fontId="34" fillId="0" borderId="20" xfId="0" applyFont="1" applyBorder="1" applyAlignment="1" applyProtection="1">
      <alignment horizontal="center" vertical="center" shrinkToFit="1"/>
      <protection locked="0"/>
    </xf>
    <xf numFmtId="0" fontId="34" fillId="0" borderId="52" xfId="0" applyFont="1" applyBorder="1" applyAlignment="1" applyProtection="1">
      <alignment horizontal="center" vertical="center" shrinkToFit="1"/>
      <protection locked="0"/>
    </xf>
    <xf numFmtId="0" fontId="30" fillId="0" borderId="53" xfId="0" applyFont="1" applyBorder="1">
      <alignment vertical="center"/>
    </xf>
    <xf numFmtId="0" fontId="30" fillId="0" borderId="54" xfId="0" applyFont="1" applyBorder="1">
      <alignment vertical="center"/>
    </xf>
    <xf numFmtId="0" fontId="30" fillId="0" borderId="55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5" fontId="30" fillId="0" borderId="0" xfId="0" applyNumberFormat="1" applyFont="1" applyAlignment="1" applyProtection="1">
      <alignment horizontal="center" vertical="center" shrinkToFit="1"/>
      <protection locked="0"/>
    </xf>
    <xf numFmtId="56" fontId="34" fillId="2" borderId="56" xfId="0" applyNumberFormat="1" applyFont="1" applyFill="1" applyBorder="1" applyAlignment="1">
      <alignment horizontal="center" vertical="center"/>
    </xf>
    <xf numFmtId="56" fontId="34" fillId="2" borderId="51" xfId="0" applyNumberFormat="1" applyFont="1" applyFill="1" applyBorder="1" applyAlignment="1">
      <alignment horizontal="center" vertical="center"/>
    </xf>
    <xf numFmtId="56" fontId="30" fillId="0" borderId="1" xfId="0" applyNumberFormat="1" applyFont="1" applyBorder="1" applyAlignment="1">
      <alignment horizontal="center" vertical="center"/>
    </xf>
    <xf numFmtId="5" fontId="52" fillId="0" borderId="1" xfId="0" applyNumberFormat="1" applyFont="1" applyBorder="1" applyAlignment="1">
      <alignment horizontal="center" vertical="center"/>
    </xf>
    <xf numFmtId="56" fontId="30" fillId="0" borderId="0" xfId="0" applyNumberFormat="1" applyFont="1" applyAlignment="1">
      <alignment horizontal="center" vertical="center"/>
    </xf>
    <xf numFmtId="5" fontId="52" fillId="0" borderId="0" xfId="0" applyNumberFormat="1" applyFont="1" applyAlignment="1">
      <alignment horizontal="center" vertical="center"/>
    </xf>
    <xf numFmtId="56" fontId="34" fillId="2" borderId="0" xfId="0" applyNumberFormat="1" applyFont="1" applyFill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2" fontId="30" fillId="0" borderId="9" xfId="0" applyNumberFormat="1" applyFont="1" applyBorder="1" applyAlignment="1" applyProtection="1">
      <alignment horizontal="center" vertical="center" shrinkToFit="1"/>
      <protection locked="0"/>
    </xf>
    <xf numFmtId="2" fontId="30" fillId="0" borderId="12" xfId="0" applyNumberFormat="1" applyFont="1" applyBorder="1" applyAlignment="1" applyProtection="1">
      <alignment horizontal="center" vertical="center" shrinkToFit="1"/>
      <protection locked="0"/>
    </xf>
    <xf numFmtId="177" fontId="30" fillId="0" borderId="12" xfId="0" applyNumberFormat="1" applyFont="1" applyBorder="1" applyAlignment="1" applyProtection="1">
      <alignment horizontal="center" vertical="center" shrinkToFit="1"/>
      <protection locked="0"/>
    </xf>
    <xf numFmtId="177" fontId="30" fillId="0" borderId="0" xfId="0" applyNumberFormat="1" applyFont="1" applyAlignment="1" applyProtection="1">
      <alignment horizontal="center" vertical="center" shrinkToFit="1"/>
      <protection locked="0"/>
    </xf>
    <xf numFmtId="178" fontId="13" fillId="0" borderId="0" xfId="1" applyNumberFormat="1" applyFont="1" applyAlignment="1">
      <alignment vertical="center"/>
    </xf>
    <xf numFmtId="178" fontId="13" fillId="0" borderId="0" xfId="1" applyNumberFormat="1" applyFont="1" applyAlignment="1">
      <alignment horizontal="center" vertical="center"/>
    </xf>
    <xf numFmtId="0" fontId="12" fillId="0" borderId="45" xfId="1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13" fillId="0" borderId="48" xfId="1" applyFont="1" applyBorder="1" applyAlignment="1">
      <alignment vertical="center" wrapText="1" shrinkToFit="1"/>
    </xf>
    <xf numFmtId="0" fontId="47" fillId="0" borderId="0" xfId="1" applyFont="1" applyAlignment="1">
      <alignment horizontal="distributed" vertical="center" indent="1"/>
    </xf>
    <xf numFmtId="0" fontId="29" fillId="0" borderId="0" xfId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vertical="center" wrapText="1" shrinkToFit="1"/>
    </xf>
    <xf numFmtId="0" fontId="13" fillId="0" borderId="18" xfId="1" applyFont="1" applyBorder="1" applyAlignment="1">
      <alignment vertical="center" wrapText="1" shrinkToFit="1"/>
    </xf>
    <xf numFmtId="5" fontId="21" fillId="0" borderId="5" xfId="1" applyNumberFormat="1" applyFont="1" applyBorder="1" applyAlignment="1">
      <alignment vertical="center"/>
    </xf>
    <xf numFmtId="5" fontId="21" fillId="0" borderId="7" xfId="1" applyNumberFormat="1" applyFont="1" applyBorder="1" applyAlignment="1">
      <alignment vertical="center"/>
    </xf>
    <xf numFmtId="0" fontId="14" fillId="0" borderId="1" xfId="2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wrapText="1"/>
    </xf>
    <xf numFmtId="5" fontId="21" fillId="0" borderId="60" xfId="1" applyNumberFormat="1" applyFont="1" applyBorder="1" applyAlignment="1">
      <alignment horizontal="center" vertical="center"/>
    </xf>
    <xf numFmtId="0" fontId="21" fillId="0" borderId="61" xfId="1" applyFont="1" applyBorder="1" applyAlignment="1">
      <alignment horizontal="center" vertical="center"/>
    </xf>
    <xf numFmtId="5" fontId="21" fillId="0" borderId="62" xfId="1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4" fillId="0" borderId="65" xfId="1" applyFont="1" applyBorder="1" applyAlignment="1">
      <alignment horizontal="distributed" vertical="center" indent="1"/>
    </xf>
    <xf numFmtId="0" fontId="54" fillId="0" borderId="66" xfId="1" applyFont="1" applyBorder="1" applyAlignment="1">
      <alignment horizontal="distributed" vertical="center" indent="1"/>
    </xf>
    <xf numFmtId="5" fontId="21" fillId="0" borderId="67" xfId="1" applyNumberFormat="1" applyFont="1" applyBorder="1" applyAlignment="1">
      <alignment vertical="center"/>
    </xf>
    <xf numFmtId="5" fontId="21" fillId="0" borderId="68" xfId="1" applyNumberFormat="1" applyFont="1" applyBorder="1" applyAlignment="1">
      <alignment vertical="center"/>
    </xf>
    <xf numFmtId="0" fontId="54" fillId="0" borderId="69" xfId="1" applyFont="1" applyBorder="1" applyAlignment="1">
      <alignment horizontal="distributed" vertical="center" indent="1"/>
    </xf>
    <xf numFmtId="0" fontId="62" fillId="0" borderId="0" xfId="6" applyFont="1">
      <alignment vertical="center"/>
    </xf>
    <xf numFmtId="0" fontId="63" fillId="0" borderId="0" xfId="6" applyFont="1">
      <alignment vertical="center"/>
    </xf>
    <xf numFmtId="177" fontId="30" fillId="0" borderId="51" xfId="0" applyNumberFormat="1" applyFont="1" applyBorder="1" applyAlignment="1" applyProtection="1">
      <alignment horizontal="center" vertical="center" shrinkToFit="1"/>
      <protection locked="0"/>
    </xf>
    <xf numFmtId="56" fontId="34" fillId="2" borderId="19" xfId="0" applyNumberFormat="1" applyFont="1" applyFill="1" applyBorder="1" applyAlignment="1">
      <alignment horizontal="center" vertical="center"/>
    </xf>
    <xf numFmtId="56" fontId="34" fillId="2" borderId="8" xfId="0" applyNumberFormat="1" applyFont="1" applyFill="1" applyBorder="1" applyAlignment="1">
      <alignment horizontal="center" vertical="center"/>
    </xf>
    <xf numFmtId="177" fontId="30" fillId="0" borderId="52" xfId="0" applyNumberFormat="1" applyFont="1" applyBorder="1" applyAlignment="1" applyProtection="1">
      <alignment horizontal="center" vertical="center" shrinkToFit="1"/>
      <protection locked="0"/>
    </xf>
    <xf numFmtId="56" fontId="34" fillId="2" borderId="31" xfId="0" applyNumberFormat="1" applyFont="1" applyFill="1" applyBorder="1" applyAlignment="1">
      <alignment horizontal="center" vertical="center"/>
    </xf>
    <xf numFmtId="177" fontId="30" fillId="0" borderId="70" xfId="0" applyNumberFormat="1" applyFont="1" applyBorder="1" applyAlignment="1" applyProtection="1">
      <alignment horizontal="center" vertical="center" shrinkToFit="1"/>
      <protection locked="0"/>
    </xf>
    <xf numFmtId="177" fontId="30" fillId="0" borderId="71" xfId="0" applyNumberFormat="1" applyFont="1" applyBorder="1" applyAlignment="1" applyProtection="1">
      <alignment horizontal="center" vertical="center" shrinkToFit="1"/>
      <protection locked="0"/>
    </xf>
    <xf numFmtId="177" fontId="30" fillId="0" borderId="59" xfId="0" applyNumberFormat="1" applyFont="1" applyBorder="1" applyAlignment="1" applyProtection="1">
      <alignment horizontal="center" vertical="center" shrinkToFit="1"/>
      <protection locked="0"/>
    </xf>
    <xf numFmtId="0" fontId="11" fillId="0" borderId="40" xfId="1" applyFont="1" applyBorder="1" applyAlignment="1">
      <alignment horizontal="center" vertical="center" shrinkToFit="1"/>
    </xf>
    <xf numFmtId="0" fontId="14" fillId="0" borderId="0" xfId="2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15" xfId="1" applyFont="1" applyBorder="1" applyAlignment="1">
      <alignment vertical="center"/>
    </xf>
    <xf numFmtId="5" fontId="21" fillId="0" borderId="0" xfId="1" applyNumberFormat="1" applyFont="1" applyAlignment="1">
      <alignment vertical="center"/>
    </xf>
    <xf numFmtId="0" fontId="59" fillId="0" borderId="0" xfId="0" applyFont="1" applyAlignment="1">
      <alignment vertical="center" wrapText="1"/>
    </xf>
    <xf numFmtId="0" fontId="61" fillId="0" borderId="16" xfId="6" applyFont="1" applyBorder="1">
      <alignment vertical="center"/>
    </xf>
    <xf numFmtId="0" fontId="65" fillId="0" borderId="0" xfId="0" applyFont="1">
      <alignment vertical="center"/>
    </xf>
    <xf numFmtId="0" fontId="41" fillId="0" borderId="0" xfId="0" applyFont="1" applyAlignment="1">
      <alignment horizontal="center" vertical="center" wrapText="1"/>
    </xf>
    <xf numFmtId="177" fontId="30" fillId="0" borderId="0" xfId="0" applyNumberFormat="1" applyFont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58" xfId="1" applyFont="1" applyBorder="1" applyAlignment="1">
      <alignment horizontal="center" vertical="center"/>
    </xf>
    <xf numFmtId="5" fontId="21" fillId="0" borderId="74" xfId="1" applyNumberFormat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5" fontId="21" fillId="0" borderId="56" xfId="1" applyNumberFormat="1" applyFont="1" applyBorder="1" applyAlignment="1">
      <alignment horizontal="center" vertical="center"/>
    </xf>
    <xf numFmtId="5" fontId="21" fillId="0" borderId="75" xfId="1" applyNumberFormat="1" applyFont="1" applyBorder="1" applyAlignment="1">
      <alignment horizontal="center" vertical="center"/>
    </xf>
    <xf numFmtId="0" fontId="21" fillId="0" borderId="63" xfId="1" applyFont="1" applyBorder="1" applyAlignment="1">
      <alignment horizontal="center" vertical="center"/>
    </xf>
    <xf numFmtId="5" fontId="21" fillId="0" borderId="76" xfId="1" applyNumberFormat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54" fillId="0" borderId="0" xfId="1" applyFont="1" applyAlignment="1">
      <alignment horizontal="distributed" vertical="center" wrapText="1" indent="2"/>
    </xf>
    <xf numFmtId="0" fontId="54" fillId="0" borderId="24" xfId="1" applyFont="1" applyBorder="1" applyAlignment="1">
      <alignment horizontal="distributed" vertical="center" indent="1"/>
    </xf>
    <xf numFmtId="0" fontId="31" fillId="0" borderId="73" xfId="0" applyFont="1" applyBorder="1" applyAlignment="1">
      <alignment horizontal="center" vertical="center"/>
    </xf>
    <xf numFmtId="0" fontId="54" fillId="0" borderId="78" xfId="1" applyFont="1" applyBorder="1" applyAlignment="1">
      <alignment horizontal="distributed" vertical="center" indent="1"/>
    </xf>
    <xf numFmtId="0" fontId="54" fillId="0" borderId="28" xfId="1" applyFont="1" applyBorder="1" applyAlignment="1">
      <alignment horizontal="distributed" vertical="center" wrapText="1" indent="2"/>
    </xf>
    <xf numFmtId="14" fontId="30" fillId="0" borderId="0" xfId="0" applyNumberFormat="1" applyFont="1" applyAlignment="1">
      <alignment horizontal="center" vertical="center"/>
    </xf>
    <xf numFmtId="0" fontId="30" fillId="0" borderId="57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/>
    </xf>
    <xf numFmtId="180" fontId="40" fillId="2" borderId="32" xfId="0" applyNumberFormat="1" applyFont="1" applyFill="1" applyBorder="1" applyAlignment="1">
      <alignment horizontal="center" vertical="center"/>
    </xf>
    <xf numFmtId="180" fontId="40" fillId="2" borderId="33" xfId="0" applyNumberFormat="1" applyFont="1" applyFill="1" applyBorder="1" applyAlignment="1">
      <alignment horizontal="center" vertical="center"/>
    </xf>
    <xf numFmtId="180" fontId="40" fillId="2" borderId="34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53" fillId="0" borderId="52" xfId="0" applyFont="1" applyBorder="1" applyAlignment="1" applyProtection="1">
      <alignment horizontal="center" vertical="center"/>
      <protection locked="0"/>
    </xf>
    <xf numFmtId="0" fontId="53" fillId="0" borderId="71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56" fontId="34" fillId="2" borderId="13" xfId="0" applyNumberFormat="1" applyFont="1" applyFill="1" applyBorder="1" applyAlignment="1">
      <alignment horizontal="center" vertical="center"/>
    </xf>
    <xf numFmtId="56" fontId="34" fillId="2" borderId="17" xfId="0" applyNumberFormat="1" applyFont="1" applyFill="1" applyBorder="1" applyAlignment="1">
      <alignment horizontal="center" vertical="center"/>
    </xf>
    <xf numFmtId="56" fontId="34" fillId="2" borderId="15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0" fillId="0" borderId="37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0" fillId="0" borderId="40" xfId="0" applyFont="1" applyBorder="1" applyAlignment="1">
      <alignment horizontal="distributed" vertical="center" indent="1"/>
    </xf>
    <xf numFmtId="0" fontId="30" fillId="0" borderId="35" xfId="0" applyFont="1" applyBorder="1" applyAlignment="1">
      <alignment horizontal="distributed" vertical="center" indent="1"/>
    </xf>
    <xf numFmtId="0" fontId="36" fillId="5" borderId="25" xfId="0" applyFont="1" applyFill="1" applyBorder="1" applyAlignment="1" applyProtection="1">
      <alignment horizontal="center" vertical="center"/>
      <protection locked="0"/>
    </xf>
    <xf numFmtId="0" fontId="36" fillId="5" borderId="37" xfId="0" applyFont="1" applyFill="1" applyBorder="1" applyAlignment="1" applyProtection="1">
      <alignment horizontal="center" vertical="center"/>
      <protection locked="0"/>
    </xf>
    <xf numFmtId="0" fontId="36" fillId="5" borderId="23" xfId="0" applyFont="1" applyFill="1" applyBorder="1" applyAlignment="1" applyProtection="1">
      <alignment horizontal="center" vertical="center"/>
      <protection locked="0"/>
    </xf>
    <xf numFmtId="0" fontId="30" fillId="0" borderId="38" xfId="0" applyFont="1" applyBorder="1" applyAlignment="1">
      <alignment horizontal="distributed" vertical="center" indent="1"/>
    </xf>
    <xf numFmtId="0" fontId="30" fillId="0" borderId="39" xfId="0" applyFont="1" applyBorder="1" applyAlignment="1">
      <alignment horizontal="distributed" vertical="center" indent="1"/>
    </xf>
    <xf numFmtId="0" fontId="30" fillId="0" borderId="24" xfId="0" applyFont="1" applyBorder="1" applyAlignment="1">
      <alignment horizontal="distributed" vertical="center" indent="1"/>
    </xf>
    <xf numFmtId="0" fontId="30" fillId="0" borderId="22" xfId="0" applyFont="1" applyBorder="1" applyAlignment="1">
      <alignment horizontal="distributed" vertical="center" indent="1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36" fillId="5" borderId="36" xfId="0" applyFont="1" applyFill="1" applyBorder="1" applyAlignment="1" applyProtection="1">
      <alignment horizontal="center" vertical="center"/>
      <protection locked="0"/>
    </xf>
    <xf numFmtId="0" fontId="36" fillId="5" borderId="31" xfId="0" applyFont="1" applyFill="1" applyBorder="1" applyAlignment="1" applyProtection="1">
      <alignment horizontal="center" vertical="center"/>
      <protection locked="0"/>
    </xf>
    <xf numFmtId="0" fontId="36" fillId="5" borderId="13" xfId="0" applyFont="1" applyFill="1" applyBorder="1" applyAlignment="1" applyProtection="1">
      <alignment horizontal="center" vertical="center"/>
      <protection locked="0"/>
    </xf>
    <xf numFmtId="0" fontId="36" fillId="5" borderId="16" xfId="0" applyFont="1" applyFill="1" applyBorder="1" applyAlignment="1" applyProtection="1">
      <alignment horizontal="center" vertical="center"/>
      <protection locked="0"/>
    </xf>
    <xf numFmtId="0" fontId="36" fillId="5" borderId="14" xfId="0" applyFont="1" applyFill="1" applyBorder="1" applyAlignment="1" applyProtection="1">
      <alignment horizontal="center" vertical="center"/>
      <protection locked="0"/>
    </xf>
    <xf numFmtId="0" fontId="30" fillId="0" borderId="6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5" fontId="21" fillId="0" borderId="65" xfId="1" applyNumberFormat="1" applyFont="1" applyBorder="1" applyAlignment="1">
      <alignment horizontal="distributed" vertical="center"/>
    </xf>
    <xf numFmtId="5" fontId="21" fillId="0" borderId="77" xfId="1" applyNumberFormat="1" applyFont="1" applyBorder="1" applyAlignment="1">
      <alignment horizontal="distributed" vertical="center"/>
    </xf>
    <xf numFmtId="0" fontId="15" fillId="0" borderId="48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176" fontId="23" fillId="0" borderId="0" xfId="1" applyNumberFormat="1" applyFont="1" applyAlignment="1">
      <alignment horizontal="center" vertical="center"/>
    </xf>
    <xf numFmtId="0" fontId="67" fillId="0" borderId="79" xfId="1" applyFont="1" applyBorder="1" applyAlignment="1">
      <alignment horizontal="center" vertical="center"/>
    </xf>
    <xf numFmtId="0" fontId="54" fillId="0" borderId="80" xfId="1" applyFont="1" applyBorder="1" applyAlignment="1">
      <alignment horizontal="center" vertical="center"/>
    </xf>
    <xf numFmtId="179" fontId="44" fillId="2" borderId="48" xfId="0" applyNumberFormat="1" applyFont="1" applyFill="1" applyBorder="1" applyAlignment="1">
      <alignment horizontal="center" vertical="center"/>
    </xf>
    <xf numFmtId="179" fontId="44" fillId="2" borderId="50" xfId="0" applyNumberFormat="1" applyFont="1" applyFill="1" applyBorder="1" applyAlignment="1">
      <alignment horizontal="center" vertical="center"/>
    </xf>
    <xf numFmtId="0" fontId="58" fillId="0" borderId="48" xfId="0" applyFont="1" applyBorder="1" applyAlignment="1">
      <alignment horizontal="center" vertical="center"/>
    </xf>
    <xf numFmtId="0" fontId="58" fillId="0" borderId="50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6" fillId="0" borderId="52" xfId="0" applyFont="1" applyBorder="1" applyAlignment="1" applyProtection="1">
      <alignment horizontal="center" vertical="center"/>
      <protection locked="0"/>
    </xf>
    <xf numFmtId="0" fontId="56" fillId="0" borderId="71" xfId="0" applyFont="1" applyBorder="1" applyAlignment="1" applyProtection="1">
      <alignment horizontal="center" vertical="center"/>
      <protection locked="0"/>
    </xf>
    <xf numFmtId="56" fontId="34" fillId="0" borderId="0" xfId="0" applyNumberFormat="1" applyFont="1" applyAlignment="1">
      <alignment horizontal="center" vertical="center"/>
    </xf>
    <xf numFmtId="56" fontId="34" fillId="0" borderId="18" xfId="0" applyNumberFormat="1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56" fillId="0" borderId="71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56" fillId="0" borderId="71" xfId="0" applyFont="1" applyBorder="1" applyAlignment="1">
      <alignment horizontal="center" vertical="center" wrapText="1"/>
    </xf>
    <xf numFmtId="0" fontId="29" fillId="0" borderId="0" xfId="1" applyAlignment="1">
      <alignment horizontal="center" vertical="center"/>
    </xf>
    <xf numFmtId="0" fontId="42" fillId="4" borderId="0" xfId="1" applyFont="1" applyFill="1" applyAlignment="1">
      <alignment horizontal="center" vertical="center"/>
    </xf>
    <xf numFmtId="0" fontId="25" fillId="0" borderId="0" xfId="1" applyFont="1" applyAlignment="1">
      <alignment horizontal="distributed" vertical="center" indent="8" shrinkToFit="1"/>
    </xf>
    <xf numFmtId="0" fontId="13" fillId="0" borderId="0" xfId="1" applyFont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9" fillId="0" borderId="42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0" fontId="68" fillId="0" borderId="0" xfId="0" applyFont="1">
      <alignment vertical="center"/>
    </xf>
    <xf numFmtId="0" fontId="69" fillId="0" borderId="0" xfId="0" applyFont="1">
      <alignment vertical="center"/>
    </xf>
    <xf numFmtId="0" fontId="61" fillId="0" borderId="13" xfId="6" applyFont="1" applyBorder="1" applyAlignment="1">
      <alignment horizontal="center" vertical="center"/>
    </xf>
    <xf numFmtId="0" fontId="61" fillId="0" borderId="16" xfId="6" applyFont="1" applyBorder="1" applyAlignment="1">
      <alignment horizontal="center" vertical="center"/>
    </xf>
    <xf numFmtId="0" fontId="62" fillId="0" borderId="14" xfId="6" applyFont="1" applyBorder="1">
      <alignment vertical="center"/>
    </xf>
    <xf numFmtId="0" fontId="62" fillId="0" borderId="15" xfId="6" applyFont="1" applyBorder="1">
      <alignment vertical="center"/>
    </xf>
    <xf numFmtId="0" fontId="63" fillId="0" borderId="72" xfId="6" applyFont="1" applyBorder="1">
      <alignment vertical="center"/>
    </xf>
    <xf numFmtId="0" fontId="64" fillId="0" borderId="0" xfId="6" applyFont="1" applyAlignment="1">
      <alignment horizontal="left" vertical="center"/>
    </xf>
    <xf numFmtId="0" fontId="61" fillId="0" borderId="17" xfId="6" applyFont="1" applyBorder="1" applyAlignment="1">
      <alignment horizontal="center" vertical="top"/>
    </xf>
    <xf numFmtId="0" fontId="61" fillId="0" borderId="18" xfId="6" applyFont="1" applyBorder="1" applyAlignment="1">
      <alignment horizontal="center" vertical="top"/>
    </xf>
    <xf numFmtId="0" fontId="63" fillId="0" borderId="18" xfId="6" applyFont="1" applyBorder="1">
      <alignment vertical="center"/>
    </xf>
    <xf numFmtId="0" fontId="63" fillId="0" borderId="73" xfId="6" applyFont="1" applyBorder="1">
      <alignment vertical="center"/>
    </xf>
    <xf numFmtId="0" fontId="70" fillId="0" borderId="0" xfId="0" applyFont="1">
      <alignment vertical="center"/>
    </xf>
    <xf numFmtId="0" fontId="34" fillId="0" borderId="82" xfId="0" applyFont="1" applyBorder="1" applyAlignment="1" applyProtection="1">
      <alignment horizontal="center" vertical="center" shrinkToFit="1"/>
      <protection locked="0"/>
    </xf>
    <xf numFmtId="0" fontId="30" fillId="0" borderId="83" xfId="0" applyFont="1" applyBorder="1" applyAlignment="1" applyProtection="1">
      <alignment horizontal="center" vertical="center" shrinkToFit="1"/>
      <protection locked="0"/>
    </xf>
    <xf numFmtId="0" fontId="34" fillId="0" borderId="84" xfId="0" applyFont="1" applyBorder="1" applyAlignment="1" applyProtection="1">
      <alignment horizontal="center" vertical="center" shrinkToFit="1"/>
      <protection locked="0"/>
    </xf>
    <xf numFmtId="0" fontId="34" fillId="0" borderId="85" xfId="0" applyFont="1" applyBorder="1" applyAlignment="1" applyProtection="1">
      <alignment horizontal="center" vertical="center" shrinkToFit="1"/>
      <protection locked="0"/>
    </xf>
    <xf numFmtId="0" fontId="30" fillId="0" borderId="86" xfId="0" applyFont="1" applyBorder="1" applyAlignment="1" applyProtection="1">
      <alignment horizontal="center" vertical="center" shrinkToFit="1"/>
      <protection locked="0"/>
    </xf>
    <xf numFmtId="0" fontId="34" fillId="0" borderId="87" xfId="0" applyFont="1" applyBorder="1" applyAlignment="1" applyProtection="1">
      <alignment horizontal="center" vertical="center" shrinkToFit="1"/>
      <protection locked="0"/>
    </xf>
    <xf numFmtId="0" fontId="35" fillId="2" borderId="56" xfId="0" applyFont="1" applyFill="1" applyBorder="1" applyAlignment="1">
      <alignment horizontal="center" vertical="center"/>
    </xf>
    <xf numFmtId="0" fontId="34" fillId="2" borderId="89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34" fillId="2" borderId="90" xfId="0" applyFont="1" applyFill="1" applyBorder="1" applyAlignment="1">
      <alignment horizontal="center" vertical="center"/>
    </xf>
    <xf numFmtId="0" fontId="34" fillId="2" borderId="91" xfId="0" applyFont="1" applyFill="1" applyBorder="1" applyAlignment="1">
      <alignment horizontal="center" vertical="center"/>
    </xf>
    <xf numFmtId="0" fontId="34" fillId="2" borderId="92" xfId="0" applyFont="1" applyFill="1" applyBorder="1" applyAlignment="1">
      <alignment horizontal="center" vertical="center"/>
    </xf>
    <xf numFmtId="0" fontId="34" fillId="2" borderId="93" xfId="0" applyFont="1" applyFill="1" applyBorder="1" applyAlignment="1">
      <alignment horizontal="center" vertical="center"/>
    </xf>
    <xf numFmtId="0" fontId="34" fillId="2" borderId="59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</cellXfs>
  <cellStyles count="12">
    <cellStyle name="標準" xfId="0" builtinId="0"/>
    <cellStyle name="標準 2" xfId="1" xr:uid="{00000000-0005-0000-0000-000002000000}"/>
    <cellStyle name="標準 2 2" xfId="6" xr:uid="{00000000-0005-0000-0000-000003000000}"/>
    <cellStyle name="標準 2 2 2" xfId="8" xr:uid="{00000000-0005-0000-0000-000004000000}"/>
    <cellStyle name="標準 3" xfId="2" xr:uid="{00000000-0005-0000-0000-000005000000}"/>
    <cellStyle name="標準 3 2" xfId="11" xr:uid="{00000000-0005-0000-0000-000006000000}"/>
    <cellStyle name="標準 4" xfId="3" xr:uid="{00000000-0005-0000-0000-000007000000}"/>
    <cellStyle name="標準 5" xfId="4" xr:uid="{00000000-0005-0000-0000-000008000000}"/>
    <cellStyle name="標準 5 2" xfId="5" xr:uid="{00000000-0005-0000-0000-000009000000}"/>
    <cellStyle name="標準 6" xfId="7" xr:uid="{00000000-0005-0000-0000-00000A000000}"/>
    <cellStyle name="標準 6 2" xfId="9" xr:uid="{00000000-0005-0000-0000-00000B000000}"/>
    <cellStyle name="標準 7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32887;&#21729;\&#24179;&#37326;\&#12426;&#12367;&#12376;&#12423;&#12358;\&#21517;&#21476;&#23627;&#25903;&#37096;\2014\Users\KATSUMI\Downloads\2014&#21517;&#21476;&#23627;&#22320;&#21306;&#30003;&#12375;&#36796;&#12415;&#12501;&#12449;&#12452;&#12523;&#35352;&#20837;&#2036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ichi-rk.jp/photo/&#31532;&#65297;&#22238;&#21517;&#21476;&#23627;&#22320;&#21306;&#29992;&#65301;&#65296;&#20154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6rikujyoukyousitu_youkou_m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2467;&#12500;&#12540;2012nagoyatiku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R13" t="str">
            <v>○</v>
          </cell>
          <cell r="S13" t="str">
            <v>男</v>
          </cell>
          <cell r="T13" t="str">
            <v>100m</v>
          </cell>
        </row>
        <row r="14">
          <cell r="S14" t="str">
            <v>女</v>
          </cell>
          <cell r="T14" t="str">
            <v>200m</v>
          </cell>
        </row>
        <row r="15">
          <cell r="T15" t="str">
            <v>400m</v>
          </cell>
        </row>
        <row r="16">
          <cell r="T16" t="str">
            <v>800m</v>
          </cell>
        </row>
        <row r="17">
          <cell r="T17" t="str">
            <v>1500m</v>
          </cell>
        </row>
        <row r="18">
          <cell r="T18" t="str">
            <v>5000m</v>
          </cell>
        </row>
        <row r="19">
          <cell r="T19" t="str">
            <v>110mH</v>
          </cell>
        </row>
        <row r="20">
          <cell r="T20" t="str">
            <v>400mH</v>
          </cell>
        </row>
        <row r="21">
          <cell r="T21" t="str">
            <v>3000mSC</v>
          </cell>
        </row>
        <row r="22">
          <cell r="T22" t="str">
            <v>5000mW</v>
          </cell>
        </row>
        <row r="23">
          <cell r="T23" t="str">
            <v>走高跳</v>
          </cell>
        </row>
        <row r="24">
          <cell r="T24" t="str">
            <v>走幅跳</v>
          </cell>
        </row>
        <row r="25">
          <cell r="T25" t="str">
            <v>三段跳</v>
          </cell>
        </row>
        <row r="26">
          <cell r="T26" t="str">
            <v>砲丸投</v>
          </cell>
        </row>
        <row r="27">
          <cell r="T27" t="str">
            <v>高校砲丸投</v>
          </cell>
        </row>
        <row r="28">
          <cell r="T28" t="str">
            <v>円盤投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陸上教室28"/>
      <sheetName val="一覧表"/>
      <sheetName val="個人表"/>
      <sheetName val="その他"/>
    </sheetNames>
    <sheetDataSet>
      <sheetData sheetId="0"/>
      <sheetData sheetId="1"/>
      <sheetData sheetId="2">
        <row r="5">
          <cell r="V5" t="str">
            <v>男</v>
          </cell>
        </row>
        <row r="6">
          <cell r="V6" t="str">
            <v>女</v>
          </cell>
        </row>
        <row r="7">
          <cell r="U7" t="str">
            <v>1年</v>
          </cell>
        </row>
        <row r="8">
          <cell r="U8" t="str">
            <v>2年</v>
          </cell>
        </row>
        <row r="9">
          <cell r="U9" t="str">
            <v>3年</v>
          </cell>
        </row>
        <row r="10">
          <cell r="U10" t="str">
            <v>4年</v>
          </cell>
        </row>
        <row r="11">
          <cell r="U11" t="str">
            <v>5年</v>
          </cell>
        </row>
        <row r="12">
          <cell r="U12" t="str">
            <v>6年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人数"/>
      <sheetName val="Sheet3"/>
      <sheetName val="Sheet4"/>
      <sheetName val="Sheet5"/>
      <sheetName val="Sheet6"/>
    </sheetNames>
    <sheetDataSet>
      <sheetData sheetId="0">
        <row r="13">
          <cell r="T13" t="str">
            <v>100m</v>
          </cell>
          <cell r="U13" t="str">
            <v>100m</v>
          </cell>
        </row>
        <row r="14">
          <cell r="T14" t="str">
            <v>200m</v>
          </cell>
          <cell r="U14" t="str">
            <v>200m</v>
          </cell>
        </row>
        <row r="15">
          <cell r="T15" t="str">
            <v>400m</v>
          </cell>
          <cell r="U15" t="str">
            <v>400m</v>
          </cell>
        </row>
        <row r="16">
          <cell r="T16" t="str">
            <v>800m</v>
          </cell>
          <cell r="U16" t="str">
            <v>800m</v>
          </cell>
        </row>
        <row r="17">
          <cell r="T17" t="str">
            <v>1500m</v>
          </cell>
          <cell r="U17" t="str">
            <v>1500m</v>
          </cell>
        </row>
        <row r="18">
          <cell r="T18" t="str">
            <v>5000m</v>
          </cell>
          <cell r="U18" t="str">
            <v>3000m</v>
          </cell>
        </row>
        <row r="19">
          <cell r="T19" t="str">
            <v>110mH</v>
          </cell>
          <cell r="U19" t="str">
            <v>100mH</v>
          </cell>
        </row>
        <row r="20">
          <cell r="T20" t="str">
            <v>400mH</v>
          </cell>
          <cell r="U20" t="str">
            <v>400mH</v>
          </cell>
        </row>
        <row r="21">
          <cell r="T21" t="str">
            <v>3000mSC</v>
          </cell>
          <cell r="U21" t="str">
            <v>5000mW</v>
          </cell>
        </row>
        <row r="22">
          <cell r="T22" t="str">
            <v>5000mW</v>
          </cell>
          <cell r="U22" t="str">
            <v>走高跳</v>
          </cell>
        </row>
        <row r="23">
          <cell r="T23" t="str">
            <v>走高跳</v>
          </cell>
          <cell r="U23" t="str">
            <v>走幅跳</v>
          </cell>
        </row>
        <row r="24">
          <cell r="T24" t="str">
            <v>走幅跳</v>
          </cell>
          <cell r="U24" t="str">
            <v>三段跳</v>
          </cell>
        </row>
        <row r="25">
          <cell r="T25" t="str">
            <v>三段跳</v>
          </cell>
          <cell r="U25" t="str">
            <v>砲丸投</v>
          </cell>
        </row>
        <row r="26">
          <cell r="T26" t="str">
            <v>砲丸投</v>
          </cell>
          <cell r="U26" t="str">
            <v>円盤投</v>
          </cell>
        </row>
        <row r="27">
          <cell r="T27" t="str">
            <v>高校砲丸投</v>
          </cell>
          <cell r="U27" t="str">
            <v>ﾊﾝﾏｰ投</v>
          </cell>
        </row>
        <row r="28">
          <cell r="T28" t="str">
            <v>円盤投</v>
          </cell>
          <cell r="U28" t="str">
            <v>やり投</v>
          </cell>
        </row>
        <row r="29">
          <cell r="T29" t="str">
            <v>高校円盤投</v>
          </cell>
        </row>
        <row r="30">
          <cell r="T30" t="str">
            <v>ﾊﾝﾏｰ投</v>
          </cell>
        </row>
        <row r="31">
          <cell r="T31" t="str">
            <v>高校ﾊﾝﾏｰ投</v>
          </cell>
        </row>
        <row r="32">
          <cell r="T32" t="str">
            <v>やり投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1"/>
  <sheetViews>
    <sheetView showGridLines="0" workbookViewId="0">
      <selection activeCell="A8" sqref="A8"/>
    </sheetView>
  </sheetViews>
  <sheetFormatPr defaultColWidth="9" defaultRowHeight="13.5"/>
  <cols>
    <col min="1" max="1" width="17.875" style="5" customWidth="1"/>
    <col min="2" max="3" width="9" style="5"/>
    <col min="4" max="4" width="9" style="5" customWidth="1"/>
    <col min="5" max="6" width="9" style="5"/>
    <col min="7" max="7" width="13.625" style="5" customWidth="1"/>
    <col min="8" max="8" width="9.125" style="5" customWidth="1"/>
    <col min="9" max="16384" width="9" style="5"/>
  </cols>
  <sheetData>
    <row r="1" spans="1:18" ht="16.5" customHeight="1">
      <c r="A1" s="153" t="s">
        <v>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8" customFormat="1" ht="7.5" customHeight="1" thickBot="1"/>
    <row r="3" spans="1:18" ht="19.5" customHeight="1" thickTop="1" thickBot="1">
      <c r="B3" s="154">
        <v>45989</v>
      </c>
      <c r="C3" s="155"/>
      <c r="D3" s="155"/>
      <c r="E3" s="155"/>
      <c r="F3" s="155"/>
      <c r="G3" s="155"/>
      <c r="H3" s="156"/>
      <c r="J3" s="147" t="s">
        <v>156</v>
      </c>
      <c r="K3" s="148"/>
      <c r="L3" s="148"/>
      <c r="M3" s="149"/>
    </row>
    <row r="4" spans="1:18" ht="18.75" customHeight="1" thickBot="1">
      <c r="B4" s="44" t="s">
        <v>62</v>
      </c>
      <c r="C4" s="42"/>
      <c r="D4" s="42"/>
      <c r="E4" s="42"/>
      <c r="F4" s="42"/>
      <c r="G4" s="42"/>
      <c r="H4" s="42"/>
      <c r="I4" s="42"/>
      <c r="J4" s="150"/>
      <c r="K4" s="151"/>
      <c r="L4" s="151"/>
      <c r="M4" s="152"/>
    </row>
    <row r="5" spans="1:18" ht="104.25" customHeight="1" thickTop="1">
      <c r="A5" s="128" t="s">
        <v>140</v>
      </c>
      <c r="B5" s="44"/>
      <c r="C5" s="42"/>
      <c r="D5" s="42"/>
      <c r="E5" s="42"/>
      <c r="F5" s="42"/>
      <c r="G5" s="42"/>
      <c r="H5" s="42"/>
      <c r="I5" s="42"/>
      <c r="J5" s="129"/>
      <c r="K5" s="129"/>
      <c r="L5" s="129"/>
      <c r="M5" s="129"/>
    </row>
    <row r="6" spans="1:18" ht="81" customHeight="1">
      <c r="A6" s="157" t="s">
        <v>157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7" spans="1:18" ht="60" customHeight="1">
      <c r="A7" s="243" t="s">
        <v>163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 ht="30.75" customHeight="1">
      <c r="A8" s="2" t="s">
        <v>22</v>
      </c>
      <c r="B8" s="5" t="s">
        <v>63</v>
      </c>
    </row>
    <row r="9" spans="1:18" ht="16.5" customHeight="1">
      <c r="A9" s="2"/>
      <c r="B9" s="5" t="s">
        <v>66</v>
      </c>
    </row>
    <row r="10" spans="1:18" ht="16.5" customHeight="1">
      <c r="A10" s="6" t="s">
        <v>17</v>
      </c>
      <c r="B10" s="24" t="s">
        <v>26</v>
      </c>
      <c r="C10" s="8"/>
      <c r="D10" s="8"/>
      <c r="E10" s="8"/>
      <c r="F10" s="8"/>
      <c r="G10" s="8"/>
      <c r="H10" s="8"/>
      <c r="I10" s="8"/>
    </row>
    <row r="11" spans="1:18" ht="16.5" customHeight="1">
      <c r="A11" s="6" t="s">
        <v>27</v>
      </c>
      <c r="B11" s="5" t="s">
        <v>69</v>
      </c>
    </row>
    <row r="12" spans="1:18" ht="16.5" customHeight="1">
      <c r="A12" s="6" t="s">
        <v>18</v>
      </c>
      <c r="B12" s="5" t="s">
        <v>71</v>
      </c>
    </row>
    <row r="13" spans="1:18" ht="16.5" customHeight="1">
      <c r="A13" s="7" t="s">
        <v>16</v>
      </c>
    </row>
    <row r="14" spans="1:18" ht="41.25" customHeight="1">
      <c r="A14" s="2" t="s">
        <v>76</v>
      </c>
      <c r="C14" s="35" t="s">
        <v>78</v>
      </c>
      <c r="D14" s="232" t="s">
        <v>158</v>
      </c>
      <c r="E14" s="34"/>
    </row>
    <row r="15" spans="1:18" ht="41.25" customHeight="1">
      <c r="A15" s="7" t="s">
        <v>16</v>
      </c>
      <c r="B15" s="5" t="s">
        <v>28</v>
      </c>
    </row>
    <row r="16" spans="1:18" ht="16.5" customHeight="1">
      <c r="A16" s="7" t="s">
        <v>16</v>
      </c>
      <c r="B16" s="5" t="s">
        <v>68</v>
      </c>
    </row>
    <row r="17" spans="1:13" ht="16.5" customHeight="1" thickBot="1">
      <c r="A17" s="2" t="s">
        <v>85</v>
      </c>
    </row>
    <row r="18" spans="1:13" ht="16.5" customHeight="1">
      <c r="A18" s="7"/>
      <c r="B18" s="18" t="s">
        <v>19</v>
      </c>
      <c r="C18" s="19"/>
      <c r="D18" s="20"/>
      <c r="E18" s="19"/>
      <c r="F18" s="19"/>
      <c r="G18" s="19"/>
      <c r="H18" s="19"/>
      <c r="I18" s="19"/>
      <c r="J18" s="67"/>
    </row>
    <row r="19" spans="1:13" ht="16.5" customHeight="1">
      <c r="A19" s="7"/>
      <c r="B19" s="21"/>
      <c r="J19" s="68"/>
    </row>
    <row r="20" spans="1:13" ht="30.6" customHeight="1">
      <c r="B20" s="21"/>
      <c r="C20" s="35" t="s">
        <v>112</v>
      </c>
      <c r="D20" s="231" t="s">
        <v>158</v>
      </c>
      <c r="E20" s="47"/>
      <c r="F20" s="47"/>
      <c r="G20" s="47"/>
      <c r="J20" s="68"/>
    </row>
    <row r="21" spans="1:13" ht="24" customHeight="1">
      <c r="B21" s="21"/>
      <c r="C21" s="48" t="s">
        <v>24</v>
      </c>
      <c r="J21" s="68"/>
    </row>
    <row r="22" spans="1:13" ht="16.5" customHeight="1" thickBot="1">
      <c r="B22" s="22"/>
      <c r="C22" s="23"/>
      <c r="D22" s="23"/>
      <c r="E22" s="23"/>
      <c r="F22" s="23"/>
      <c r="G22" s="23"/>
      <c r="H22" s="23"/>
      <c r="I22" s="23"/>
      <c r="J22" s="69"/>
    </row>
    <row r="23" spans="1:13" ht="16.5" customHeight="1">
      <c r="A23" s="2" t="s">
        <v>162</v>
      </c>
    </row>
    <row r="24" spans="1:13" ht="16.5" customHeight="1">
      <c r="A24" s="2"/>
    </row>
    <row r="25" spans="1:13" ht="16.5" customHeight="1">
      <c r="A25" s="2" t="s">
        <v>159</v>
      </c>
      <c r="C25" s="5" t="s">
        <v>160</v>
      </c>
    </row>
    <row r="26" spans="1:13" ht="16.5" customHeight="1" thickBot="1">
      <c r="A26" s="2"/>
    </row>
    <row r="27" spans="1:13" ht="29.25" customHeight="1">
      <c r="A27" s="2"/>
      <c r="B27" s="233" t="s">
        <v>113</v>
      </c>
      <c r="C27" s="234"/>
      <c r="D27" s="127" t="s">
        <v>114</v>
      </c>
      <c r="E27" s="127"/>
      <c r="F27" s="127" t="s">
        <v>115</v>
      </c>
      <c r="G27" s="127"/>
      <c r="H27" s="127" t="s">
        <v>116</v>
      </c>
      <c r="I27" s="127">
        <v>218</v>
      </c>
      <c r="J27" s="127"/>
      <c r="K27" s="127" t="s">
        <v>117</v>
      </c>
      <c r="L27" s="235"/>
      <c r="M27" s="111"/>
    </row>
    <row r="28" spans="1:13" ht="29.25" customHeight="1">
      <c r="A28" s="2"/>
      <c r="B28" s="236"/>
      <c r="C28" s="112"/>
      <c r="D28" s="112" t="s">
        <v>118</v>
      </c>
      <c r="E28" s="112"/>
      <c r="F28" s="112"/>
      <c r="G28" s="112" t="s">
        <v>119</v>
      </c>
      <c r="H28" s="112" t="s">
        <v>120</v>
      </c>
      <c r="I28" s="112"/>
      <c r="J28" s="112"/>
      <c r="K28" s="112"/>
      <c r="L28" s="237"/>
      <c r="M28" s="111"/>
    </row>
    <row r="29" spans="1:13" ht="29.25" customHeight="1">
      <c r="A29" s="2"/>
      <c r="B29" s="236"/>
      <c r="C29" s="112"/>
      <c r="D29" s="112" t="s">
        <v>121</v>
      </c>
      <c r="E29" s="112"/>
      <c r="F29" s="112"/>
      <c r="G29" s="112"/>
      <c r="H29" s="112"/>
      <c r="I29" s="112"/>
      <c r="J29" s="112"/>
      <c r="K29" s="112"/>
      <c r="L29" s="237"/>
      <c r="M29" s="238"/>
    </row>
    <row r="30" spans="1:13" ht="29.25" customHeight="1">
      <c r="A30" s="2"/>
      <c r="B30" s="236"/>
      <c r="C30" s="112"/>
      <c r="D30" s="112" t="s">
        <v>122</v>
      </c>
      <c r="E30" s="112"/>
      <c r="F30" s="112"/>
      <c r="G30" s="112"/>
      <c r="H30" s="112"/>
      <c r="I30" s="112"/>
      <c r="J30" s="112"/>
      <c r="K30" s="112"/>
      <c r="L30" s="237"/>
      <c r="M30" s="238"/>
    </row>
    <row r="31" spans="1:13" ht="29.25" customHeight="1" thickBot="1">
      <c r="A31" s="2"/>
      <c r="B31" s="239" t="s">
        <v>123</v>
      </c>
      <c r="C31" s="240"/>
      <c r="D31" s="241" t="s">
        <v>161</v>
      </c>
      <c r="E31" s="241"/>
      <c r="F31" s="241"/>
      <c r="G31" s="241"/>
      <c r="H31" s="241"/>
      <c r="I31" s="241"/>
      <c r="J31" s="241"/>
      <c r="K31" s="241"/>
      <c r="L31" s="242"/>
      <c r="M31" s="238"/>
    </row>
  </sheetData>
  <sheetProtection selectLockedCells="1" selectUnlockedCells="1"/>
  <mergeCells count="6">
    <mergeCell ref="B31:C31"/>
    <mergeCell ref="J3:M4"/>
    <mergeCell ref="A1:N1"/>
    <mergeCell ref="B3:H3"/>
    <mergeCell ref="A6:R6"/>
    <mergeCell ref="B27:C27"/>
  </mergeCells>
  <phoneticPr fontId="6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BJ105"/>
  <sheetViews>
    <sheetView tabSelected="1" zoomScaleNormal="100" workbookViewId="0">
      <pane ySplit="9" topLeftCell="A10" activePane="bottomLeft" state="frozen"/>
      <selection activeCell="A3" sqref="A3"/>
      <selection pane="bottomLeft" activeCell="J11" sqref="J11"/>
    </sheetView>
  </sheetViews>
  <sheetFormatPr defaultColWidth="9" defaultRowHeight="13.5"/>
  <cols>
    <col min="1" max="1" width="4.5" style="1" bestFit="1" customWidth="1"/>
    <col min="2" max="3" width="17.5" style="1" customWidth="1"/>
    <col min="4" max="5" width="5.5" style="1" bestFit="1" customWidth="1"/>
    <col min="6" max="6" width="8.5" style="37" customWidth="1"/>
    <col min="7" max="7" width="8.5" style="1" customWidth="1"/>
    <col min="8" max="8" width="8.25" style="37" customWidth="1"/>
    <col min="9" max="9" width="8.5" style="37" hidden="1" customWidth="1"/>
    <col min="10" max="10" width="8.375" style="37" customWidth="1"/>
    <col min="11" max="11" width="16.375" style="37" customWidth="1"/>
    <col min="12" max="12" width="14.25" style="1" hidden="1" customWidth="1"/>
    <col min="13" max="15" width="12.625" style="37" customWidth="1"/>
    <col min="16" max="18" width="12.625" style="1" customWidth="1"/>
    <col min="19" max="19" width="8.5" style="1" customWidth="1"/>
    <col min="20" max="26" width="8.5" style="1" hidden="1" customWidth="1"/>
    <col min="27" max="27" width="10.25" style="1" hidden="1" customWidth="1"/>
    <col min="28" max="31" width="9" style="1" hidden="1" customWidth="1"/>
    <col min="32" max="32" width="13.875" style="36" hidden="1" customWidth="1"/>
    <col min="33" max="38" width="13.875" style="37" hidden="1" customWidth="1"/>
    <col min="39" max="56" width="9" style="1" hidden="1" customWidth="1"/>
    <col min="57" max="57" width="11.625" style="1" hidden="1" customWidth="1"/>
    <col min="58" max="58" width="9" style="1" hidden="1" customWidth="1"/>
    <col min="59" max="59" width="10.5" style="1" hidden="1" customWidth="1"/>
    <col min="60" max="60" width="9" style="1" hidden="1" customWidth="1"/>
    <col min="61" max="61" width="9.5" style="1" hidden="1" customWidth="1"/>
    <col min="62" max="62" width="9" style="1" hidden="1" customWidth="1"/>
    <col min="63" max="63" width="0" style="1" hidden="1" customWidth="1"/>
    <col min="64" max="16384" width="9" style="1"/>
  </cols>
  <sheetData>
    <row r="1" spans="1:62" ht="27" customHeight="1" thickBot="1">
      <c r="A1" s="178" t="s">
        <v>64</v>
      </c>
      <c r="B1" s="178"/>
      <c r="C1" s="60" t="s">
        <v>156</v>
      </c>
      <c r="D1" s="177"/>
      <c r="E1" s="177"/>
      <c r="F1" s="177"/>
      <c r="G1" s="177"/>
      <c r="H1" s="177"/>
      <c r="J1" s="36"/>
      <c r="K1" s="36"/>
      <c r="X1" s="87" t="s">
        <v>88</v>
      </c>
      <c r="Y1" s="162" t="s">
        <v>89</v>
      </c>
      <c r="Z1" s="163"/>
    </row>
    <row r="2" spans="1:62" ht="49.5" customHeight="1" thickBot="1">
      <c r="A2" s="184" t="s">
        <v>81</v>
      </c>
      <c r="B2" s="185"/>
      <c r="C2" s="188"/>
      <c r="D2" s="189"/>
      <c r="E2" s="189"/>
      <c r="F2" s="189"/>
      <c r="G2" s="189"/>
      <c r="H2" s="190"/>
      <c r="J2" s="173" t="s">
        <v>21</v>
      </c>
      <c r="K2" s="173"/>
      <c r="L2" s="173"/>
      <c r="M2" s="173"/>
      <c r="N2" s="173"/>
      <c r="O2" s="173"/>
      <c r="P2" s="173"/>
      <c r="Q2" s="173"/>
      <c r="R2" s="173"/>
      <c r="S2" s="63"/>
      <c r="T2" s="63"/>
      <c r="U2" s="63"/>
      <c r="V2" s="63"/>
      <c r="W2" s="170">
        <v>45269</v>
      </c>
      <c r="X2" s="88" t="s">
        <v>90</v>
      </c>
      <c r="Y2" s="158">
        <f>COUNTIF($X10:$X99,1)</f>
        <v>0</v>
      </c>
      <c r="Z2" s="159"/>
      <c r="AA2" s="63"/>
      <c r="AB2" s="63"/>
      <c r="AC2" s="36"/>
      <c r="AD2" s="36"/>
      <c r="AE2" s="1" t="s">
        <v>72</v>
      </c>
      <c r="AF2" s="36">
        <f>COUNTIF(J10:J99,"S")</f>
        <v>0</v>
      </c>
      <c r="AG2" s="1"/>
      <c r="AH2" s="1"/>
      <c r="AI2" s="1"/>
      <c r="AJ2" s="1"/>
      <c r="AK2" s="1"/>
      <c r="AL2" s="1"/>
    </row>
    <row r="3" spans="1:62" ht="27.75" customHeight="1" thickBot="1">
      <c r="A3" s="179" t="s">
        <v>82</v>
      </c>
      <c r="B3" s="180"/>
      <c r="C3" s="188"/>
      <c r="D3" s="189"/>
      <c r="E3" s="189"/>
      <c r="F3" s="189"/>
      <c r="G3" s="189"/>
      <c r="H3" s="190"/>
      <c r="J3" s="41" t="s">
        <v>21</v>
      </c>
      <c r="K3" s="194" t="s">
        <v>86</v>
      </c>
      <c r="L3" s="195"/>
      <c r="M3" s="195"/>
      <c r="N3" s="196"/>
      <c r="O3" s="74">
        <f>M9</f>
        <v>46032</v>
      </c>
      <c r="P3" s="74">
        <f>N9</f>
        <v>46047</v>
      </c>
      <c r="Q3" s="74">
        <f>O9</f>
        <v>46061</v>
      </c>
      <c r="R3" s="104" t="s">
        <v>95</v>
      </c>
      <c r="S3" s="76"/>
      <c r="T3" s="1">
        <f>COUNTIF($K$10:$K$99,"砲丸投(中学生含む)")</f>
        <v>0</v>
      </c>
      <c r="U3" s="1" t="s">
        <v>103</v>
      </c>
      <c r="V3" s="76"/>
      <c r="W3" s="171"/>
      <c r="X3" s="89" t="s">
        <v>91</v>
      </c>
      <c r="Y3" s="164">
        <f>COUNTIF($X2:$X99,2)</f>
        <v>0</v>
      </c>
      <c r="Z3" s="165"/>
      <c r="AA3" s="76"/>
      <c r="AC3" s="36"/>
      <c r="AD3" s="36"/>
      <c r="AE3" s="1" t="s">
        <v>73</v>
      </c>
      <c r="AF3" s="1">
        <f>COUNTIF(J10:J99,"M")</f>
        <v>0</v>
      </c>
      <c r="AG3" s="36"/>
      <c r="AH3" s="36"/>
      <c r="AI3" s="36"/>
      <c r="AJ3" s="36"/>
      <c r="AK3" s="36"/>
      <c r="AL3" s="36"/>
      <c r="AM3" s="37">
        <f>COUNTIF(AG$10:AG$99,"８００円")</f>
        <v>0</v>
      </c>
    </row>
    <row r="4" spans="1:62" ht="27.75" customHeight="1" thickBot="1">
      <c r="A4" s="179" t="s">
        <v>29</v>
      </c>
      <c r="B4" s="180"/>
      <c r="C4" s="188"/>
      <c r="D4" s="189"/>
      <c r="E4" s="189"/>
      <c r="F4" s="189"/>
      <c r="G4" s="189"/>
      <c r="H4" s="190"/>
      <c r="J4" s="41" t="s">
        <v>21</v>
      </c>
      <c r="K4" s="197"/>
      <c r="L4" s="198"/>
      <c r="M4" s="198"/>
      <c r="N4" s="199"/>
      <c r="O4" s="75">
        <f>P102</f>
        <v>0</v>
      </c>
      <c r="P4" s="75">
        <f>Q102</f>
        <v>0</v>
      </c>
      <c r="Q4" s="75">
        <f>R102</f>
        <v>0</v>
      </c>
      <c r="R4" s="75">
        <f>SUM(AJ10:AJ99)</f>
        <v>0</v>
      </c>
      <c r="S4" s="77"/>
      <c r="T4" s="1">
        <f>COUNTIF($K$10:$K$99,"円盤投(中学生含む)")</f>
        <v>0</v>
      </c>
      <c r="U4" s="1" t="s">
        <v>104</v>
      </c>
      <c r="V4" s="77"/>
      <c r="W4" s="172">
        <v>44934</v>
      </c>
      <c r="X4" s="88" t="s">
        <v>90</v>
      </c>
      <c r="Y4" s="166">
        <f>COUNTIF(Y10:Y99,1)</f>
        <v>0</v>
      </c>
      <c r="Z4" s="167"/>
      <c r="AA4" s="77"/>
      <c r="AC4" s="36"/>
      <c r="AD4" s="36"/>
      <c r="AE4" s="1" t="s">
        <v>74</v>
      </c>
      <c r="AF4" s="1">
        <f>COUNTIF(J10:J99,"L")</f>
        <v>0</v>
      </c>
      <c r="AG4" s="1"/>
      <c r="AH4" s="1"/>
      <c r="AI4" s="1"/>
      <c r="AJ4" s="1"/>
      <c r="AK4" s="1"/>
      <c r="AL4" s="1"/>
      <c r="AM4" s="37">
        <f>COUNTIF(AG$10:AG$99,"１５００円")</f>
        <v>0</v>
      </c>
    </row>
    <row r="5" spans="1:62" ht="27.75" customHeight="1" thickBot="1">
      <c r="A5" s="186" t="s">
        <v>2</v>
      </c>
      <c r="B5" s="187"/>
      <c r="C5" s="191"/>
      <c r="D5" s="192"/>
      <c r="E5" s="192"/>
      <c r="F5" s="192"/>
      <c r="G5" s="192"/>
      <c r="H5" s="193"/>
      <c r="J5" s="41" t="s">
        <v>23</v>
      </c>
      <c r="K5" s="41"/>
      <c r="M5" s="1"/>
      <c r="N5" s="1"/>
      <c r="O5" s="1"/>
      <c r="T5" s="1">
        <f>COUNTIF($K$10:$K$99,"やり投(高校生以上)")</f>
        <v>0</v>
      </c>
      <c r="U5" s="1" t="s">
        <v>150</v>
      </c>
      <c r="W5" s="172"/>
      <c r="X5" s="89" t="s">
        <v>91</v>
      </c>
      <c r="Y5" s="168">
        <f>COUNTIF(Y10:Y99,2)</f>
        <v>0</v>
      </c>
      <c r="Z5" s="169"/>
      <c r="AC5" s="36"/>
      <c r="AD5" s="36"/>
      <c r="AE5" s="1" t="s">
        <v>108</v>
      </c>
      <c r="AF5" s="1">
        <f>COUNTIF(J10:J99,"O")</f>
        <v>0</v>
      </c>
      <c r="AG5" s="1"/>
      <c r="AH5" s="1"/>
      <c r="AI5" s="1"/>
      <c r="AJ5" s="1"/>
      <c r="AK5" s="1"/>
      <c r="AL5" s="1"/>
      <c r="AM5" s="37">
        <f>COUNTIF(AG$10:AG$99,"２０００円")</f>
        <v>0</v>
      </c>
    </row>
    <row r="6" spans="1:62" ht="27.75" customHeight="1" thickBot="1">
      <c r="A6" s="179" t="s">
        <v>83</v>
      </c>
      <c r="B6" s="180"/>
      <c r="C6" s="181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3"/>
      <c r="Q6" s="79"/>
      <c r="R6" s="79"/>
      <c r="S6" s="79"/>
      <c r="T6" s="1">
        <f>COUNTIF($K$10:$K$99,"ハンマー投(高校生以上)")</f>
        <v>0</v>
      </c>
      <c r="U6" s="1" t="s">
        <v>105</v>
      </c>
      <c r="V6" s="79"/>
      <c r="W6" s="170">
        <v>44968</v>
      </c>
      <c r="X6" s="88" t="s">
        <v>90</v>
      </c>
      <c r="Y6" s="158">
        <f>COUNTIF(Z10:Z99,1)</f>
        <v>0</v>
      </c>
      <c r="Z6" s="159"/>
      <c r="AA6" s="79"/>
      <c r="AC6" s="36"/>
      <c r="AD6" s="36"/>
      <c r="AE6" s="1" t="s">
        <v>109</v>
      </c>
      <c r="AF6" s="1">
        <f>COUNTIF(J10:J99,"XO")</f>
        <v>0</v>
      </c>
      <c r="AG6" s="36"/>
      <c r="AH6" s="36"/>
      <c r="AI6" s="36"/>
      <c r="AJ6" s="36"/>
      <c r="AK6" s="36"/>
      <c r="AL6" s="36"/>
      <c r="AM6" s="37"/>
    </row>
    <row r="7" spans="1:62" ht="18.75" customHeight="1" thickBot="1">
      <c r="A7" s="2"/>
      <c r="T7" s="1">
        <f>COUNTIF($K$10:$K$99,"ジャベリック")</f>
        <v>0</v>
      </c>
      <c r="U7" s="5" t="s">
        <v>152</v>
      </c>
      <c r="W7" s="171"/>
      <c r="X7" s="89" t="s">
        <v>91</v>
      </c>
      <c r="Y7" s="160">
        <f>COUNTIF(Z10:Z99,2)</f>
        <v>0</v>
      </c>
      <c r="Z7" s="161"/>
    </row>
    <row r="8" spans="1:62" ht="36.75" customHeight="1" thickBot="1">
      <c r="A8" s="258"/>
      <c r="B8" s="146" t="s">
        <v>49</v>
      </c>
      <c r="C8" s="146" t="s">
        <v>50</v>
      </c>
      <c r="D8" s="259" t="s">
        <v>51</v>
      </c>
      <c r="E8" s="260" t="s">
        <v>52</v>
      </c>
      <c r="F8" s="261"/>
      <c r="G8" s="262"/>
      <c r="H8" s="263"/>
      <c r="I8" s="264"/>
      <c r="J8" s="265" t="s">
        <v>97</v>
      </c>
      <c r="K8" s="266" t="s">
        <v>93</v>
      </c>
      <c r="L8" s="100"/>
      <c r="M8" s="162" t="s">
        <v>84</v>
      </c>
      <c r="N8" s="174"/>
      <c r="O8" s="163"/>
      <c r="P8" s="267" t="s">
        <v>86</v>
      </c>
      <c r="Q8" s="175"/>
      <c r="R8" s="176"/>
      <c r="S8" s="70"/>
      <c r="T8" s="70"/>
      <c r="U8" s="70"/>
      <c r="V8" s="70"/>
      <c r="W8" s="70"/>
      <c r="X8" s="70"/>
      <c r="Y8" s="70"/>
      <c r="Z8" s="70"/>
      <c r="AA8" s="70"/>
      <c r="BE8" s="145">
        <v>45640</v>
      </c>
      <c r="BF8" s="145"/>
      <c r="BG8" s="145">
        <v>45682</v>
      </c>
      <c r="BH8" s="145"/>
      <c r="BI8" s="145">
        <v>45689</v>
      </c>
      <c r="BJ8" s="145"/>
    </row>
    <row r="9" spans="1:62" ht="14.25" customHeight="1" thickBot="1">
      <c r="A9" s="250" t="s">
        <v>53</v>
      </c>
      <c r="B9" s="251" t="s">
        <v>54</v>
      </c>
      <c r="C9" s="251" t="s">
        <v>48</v>
      </c>
      <c r="D9" s="251" t="s">
        <v>55</v>
      </c>
      <c r="E9" s="252"/>
      <c r="F9" s="253"/>
      <c r="G9" s="254"/>
      <c r="H9" s="255"/>
      <c r="I9" s="256"/>
      <c r="J9" s="257" t="s">
        <v>70</v>
      </c>
      <c r="K9" s="257"/>
      <c r="L9" s="11"/>
      <c r="M9" s="72">
        <v>46032</v>
      </c>
      <c r="N9" s="73">
        <v>46047</v>
      </c>
      <c r="O9" s="73">
        <v>46061</v>
      </c>
      <c r="P9" s="114">
        <f>M9</f>
        <v>46032</v>
      </c>
      <c r="Q9" s="115">
        <f>N9</f>
        <v>46047</v>
      </c>
      <c r="R9" s="117">
        <f>O9</f>
        <v>46061</v>
      </c>
      <c r="S9" s="43"/>
      <c r="T9" s="78"/>
      <c r="U9" s="78"/>
      <c r="V9" s="78"/>
      <c r="W9" s="78"/>
      <c r="X9" s="72">
        <f>M9</f>
        <v>46032</v>
      </c>
      <c r="Y9" s="73">
        <f>N9</f>
        <v>46047</v>
      </c>
      <c r="Z9" s="73">
        <f>O9</f>
        <v>46061</v>
      </c>
      <c r="AA9" s="43"/>
      <c r="AF9" s="61"/>
      <c r="AG9" s="62"/>
      <c r="BE9" s="1" t="s">
        <v>154</v>
      </c>
      <c r="BF9" s="1" t="s">
        <v>155</v>
      </c>
      <c r="BG9" s="1" t="s">
        <v>154</v>
      </c>
      <c r="BH9" s="1" t="s">
        <v>155</v>
      </c>
      <c r="BI9" s="1" t="s">
        <v>154</v>
      </c>
      <c r="BJ9" s="1" t="s">
        <v>155</v>
      </c>
    </row>
    <row r="10" spans="1:62" ht="14.25" thickBot="1">
      <c r="A10" s="12">
        <v>1</v>
      </c>
      <c r="B10" s="14"/>
      <c r="C10" s="14"/>
      <c r="D10" s="14"/>
      <c r="E10" s="15"/>
      <c r="F10" s="244"/>
      <c r="G10" s="245"/>
      <c r="H10" s="246"/>
      <c r="I10" s="52"/>
      <c r="J10" s="45"/>
      <c r="K10" s="45"/>
      <c r="L10" s="80"/>
      <c r="M10" s="39"/>
      <c r="N10" s="39"/>
      <c r="O10" s="39"/>
      <c r="P10" s="113" t="str">
        <f>IF(L10="◯","",IF(M10="事前",1000,IF(M10="当日",1200,"")))</f>
        <v/>
      </c>
      <c r="Q10" s="120" t="str">
        <f>IF(M10="◯","",IF(N10="事前",1000,IF(N10="当日",1200,"")))</f>
        <v/>
      </c>
      <c r="R10" s="118" t="str">
        <f>IF(N10="◯","",IF(O10="事前",1000,IF(O10="当日",1200,"")))</f>
        <v/>
      </c>
      <c r="S10" s="83"/>
      <c r="T10" s="83" t="str">
        <f>IF(D10="男",1,IF(D10="女",2,""))</f>
        <v/>
      </c>
      <c r="U10" s="83" t="str">
        <f>IF(D10="男",1,IF(D10="女",2,""))</f>
        <v/>
      </c>
      <c r="V10" s="83" t="str">
        <f>IF(D10="男",1,IF(D10="女",2,""))</f>
        <v/>
      </c>
      <c r="W10" s="83" t="str">
        <f>IF(O10="","",IF(O10="◯",33,""))</f>
        <v/>
      </c>
      <c r="X10" s="83" t="str">
        <f>IF(M10="","",T10)</f>
        <v/>
      </c>
      <c r="Y10" s="83" t="str">
        <f>IF(N10="","",U10)</f>
        <v/>
      </c>
      <c r="Z10" s="83" t="str">
        <f>IF(O10="","",V10)</f>
        <v/>
      </c>
      <c r="AA10" s="71"/>
      <c r="AF10" s="38" t="str">
        <f>IF(M10="◯",1000,"")</f>
        <v/>
      </c>
      <c r="AG10" s="38" t="str">
        <f>IF(N10="◯",1000,"")</f>
        <v/>
      </c>
      <c r="AH10" s="38" t="str">
        <f>IF(O10="◯",1000,"")</f>
        <v/>
      </c>
      <c r="AI10" s="36" t="str">
        <f>IF(L10="",AF10,0)</f>
        <v/>
      </c>
      <c r="AJ10" s="36" t="str">
        <f>IF(J10="","",2200)</f>
        <v/>
      </c>
      <c r="AK10" s="36" t="str">
        <f>IF(L10="",AG10,0)</f>
        <v/>
      </c>
      <c r="AL10" s="36" t="str">
        <f>IF(L10="",AH10,0)</f>
        <v/>
      </c>
      <c r="AO10" s="1">
        <v>1</v>
      </c>
      <c r="AP10" s="83" t="str">
        <f>IF(D10="男",1,IF(D10="女",2,""))</f>
        <v/>
      </c>
      <c r="AQ10" s="83" t="str">
        <f>IF(L10="◯","0",IF(M10="事前","11",IF(M10="当日",12,"")))</f>
        <v/>
      </c>
      <c r="AR10" s="83" t="str">
        <f>IF(L10="◯","0",IF(N10="事前",22,IF(N10="当日",23,"")))</f>
        <v/>
      </c>
      <c r="AS10" s="83" t="str">
        <f>IF(L10="◯","0",IF(O10="事前",33,IF(O10="当日",34,"")))</f>
        <v/>
      </c>
      <c r="AT10" s="83">
        <f>IF(M10="",9,"")</f>
        <v>9</v>
      </c>
      <c r="AU10" s="83" t="str">
        <f>IF(N10="","8","")</f>
        <v>8</v>
      </c>
      <c r="AV10" s="83">
        <f>IF(O10="",6,"")</f>
        <v>6</v>
      </c>
      <c r="AW10" s="83" t="str">
        <f>CONCATENATE(AP10,AQ10,AT10)</f>
        <v>9</v>
      </c>
      <c r="AX10" s="83" t="str">
        <f>CONCATENATE(AP10,AR10,AU10)</f>
        <v>8</v>
      </c>
      <c r="AY10" s="83" t="str">
        <f>CONCATENATE(AP10,AS10,AV10)</f>
        <v>6</v>
      </c>
      <c r="AZ10" s="83" t="str">
        <f>CONCATENATE(AP10,AQ10,AT10,BC10)</f>
        <v>9</v>
      </c>
      <c r="BA10" s="1" t="str">
        <f>CONCATENATE(AP10,AR10,AU10,BC10)</f>
        <v>8</v>
      </c>
      <c r="BB10" s="1" t="str">
        <f>CONCATENATE(AP10,AS10,AV10,BC10)</f>
        <v>6</v>
      </c>
      <c r="BC10" s="1" t="str">
        <f>IF(K10="砲丸投(中学生含む)",1,IF(K10="円盤投(中学生含む)",2,IF(K10="やり投(高校生以上)",3,IF(K10="ハンマー投(高校生以上)",4,IF(K10="ジャベリック",5,"")))))</f>
        <v/>
      </c>
      <c r="BE10" s="130">
        <f>COUNTIF(AZ10:AZ99,1111)+COUNTIF(AZ10:AZ99,101)</f>
        <v>0</v>
      </c>
      <c r="BF10" s="1">
        <f>COUNTIF(AZ10:AZ99,2111)</f>
        <v>0</v>
      </c>
      <c r="BG10" s="1">
        <f>COUNTIF(BA$10:BA$99,1221)+COUNTIF(BA10:BA99,101)</f>
        <v>0</v>
      </c>
      <c r="BH10" s="1">
        <f>COUNTIF(BA$10:BA$99,2221)+COUNTIF(BA10:BA99,201)</f>
        <v>0</v>
      </c>
      <c r="BI10" s="1">
        <f>COUNTIF(BB$10:BB$99,1331)+COUNTIF(BB10:BB99,101)</f>
        <v>0</v>
      </c>
      <c r="BJ10" s="1">
        <f>COUNTIF(BB$10:BB$99,2331)+COUNTIF(BB10:BB99,201)</f>
        <v>0</v>
      </c>
    </row>
    <row r="11" spans="1:62" ht="14.25" thickBot="1">
      <c r="A11" s="12">
        <v>2</v>
      </c>
      <c r="B11" s="14"/>
      <c r="C11" s="14"/>
      <c r="D11" s="14"/>
      <c r="E11" s="15"/>
      <c r="F11" s="244"/>
      <c r="G11" s="245"/>
      <c r="H11" s="246"/>
      <c r="I11" s="52"/>
      <c r="J11" s="45"/>
      <c r="K11" s="45"/>
      <c r="L11" s="80"/>
      <c r="M11" s="39"/>
      <c r="N11" s="39"/>
      <c r="O11" s="39"/>
      <c r="P11" s="113" t="str">
        <f t="shared" ref="P11" si="0">IF(L11="◯","",IF(M11="事前",1000,IF(M11="当日",1200,"")))</f>
        <v/>
      </c>
      <c r="Q11" s="120" t="str">
        <f>IF(L11="◯","",IF(N11="事前",1000,IF(N11="当日",1200,"")))</f>
        <v/>
      </c>
      <c r="R11" s="118" t="str">
        <f>IF(L11="◯","",IF(O11="事前",1000,IF(O11="当日",1200,"")))</f>
        <v/>
      </c>
      <c r="S11" s="83"/>
      <c r="T11" s="83" t="str">
        <f t="shared" ref="T11:T74" si="1">IF(D11="男",1,IF(D11="女",2,""))</f>
        <v/>
      </c>
      <c r="U11" s="83" t="str">
        <f t="shared" ref="U11:U74" si="2">IF(D11="男",1,IF(D11="女",2,""))</f>
        <v/>
      </c>
      <c r="V11" s="83" t="str">
        <f t="shared" ref="V11:V74" si="3">IF(D11="男",1,IF(D11="女",2,""))</f>
        <v/>
      </c>
      <c r="W11" s="83" t="str">
        <f t="shared" ref="W11:W74" si="4">IF(O11="","",IF(O11="◯",33,""))</f>
        <v/>
      </c>
      <c r="X11" s="83" t="str">
        <f t="shared" ref="X11:X74" si="5">IF(M11="","",T11)</f>
        <v/>
      </c>
      <c r="Y11" s="83" t="str">
        <f t="shared" ref="Y11:Y74" si="6">IF(N11="","",U11)</f>
        <v/>
      </c>
      <c r="Z11" s="83" t="str">
        <f t="shared" ref="Z11:Z74" si="7">IF(O11="","",V11)</f>
        <v/>
      </c>
      <c r="AA11" s="71"/>
      <c r="AC11" s="1" t="s">
        <v>59</v>
      </c>
      <c r="AE11" s="1" t="s">
        <v>4</v>
      </c>
      <c r="AF11" s="38" t="str">
        <f t="shared" ref="AF11:AF14" si="8">IF(M11="◯",1000,"")</f>
        <v/>
      </c>
      <c r="AG11" s="38" t="str">
        <f t="shared" ref="AG11:AG14" si="9">IF(N11="◯",1000,"")</f>
        <v/>
      </c>
      <c r="AH11" s="38" t="str">
        <f t="shared" ref="AH11:AH14" si="10">IF(O11="◯",1000,"")</f>
        <v/>
      </c>
      <c r="AI11" s="36" t="str">
        <f>IF(L11="",AF11,0)</f>
        <v/>
      </c>
      <c r="AJ11" s="36" t="str">
        <f>IF(J11="","",2200)</f>
        <v/>
      </c>
      <c r="AK11" s="36" t="str">
        <f t="shared" ref="AK11:AK21" si="11">IF(L11="",AG11,0)</f>
        <v/>
      </c>
      <c r="AL11" s="36" t="str">
        <f t="shared" ref="AL11:AL21" si="12">IF(L11="",AH11,0)</f>
        <v/>
      </c>
      <c r="AM11" s="1" t="s">
        <v>56</v>
      </c>
      <c r="AN11" s="1" t="s">
        <v>61</v>
      </c>
      <c r="AO11" s="1">
        <v>2</v>
      </c>
      <c r="AP11" s="83" t="str">
        <f t="shared" ref="AP11:AP74" si="13">IF(D11="男",1,IF(D11="女",2,""))</f>
        <v/>
      </c>
      <c r="AQ11" s="83" t="str">
        <f t="shared" ref="AQ11:AQ74" si="14">IF(L11="◯","0",IF(M11="事前","11",IF(M11="当日",12,"")))</f>
        <v/>
      </c>
      <c r="AR11" s="83" t="str">
        <f t="shared" ref="AR11:AR74" si="15">IF(L11="◯","0",IF(N11="事前",22,IF(N11="当日",23,"")))</f>
        <v/>
      </c>
      <c r="AS11" s="83" t="str">
        <f t="shared" ref="AS11:AS74" si="16">IF(L11="◯","0",IF(O11="事前",33,IF(O11="当日",34,"")))</f>
        <v/>
      </c>
      <c r="AT11" s="83">
        <f t="shared" ref="AT11:AT74" si="17">IF(M11="",9,"")</f>
        <v>9</v>
      </c>
      <c r="AU11" s="83" t="str">
        <f t="shared" ref="AU11:AU74" si="18">IF(N11="","8","")</f>
        <v>8</v>
      </c>
      <c r="AV11" s="83">
        <f t="shared" ref="AV11:AV74" si="19">IF(O11="",6,"")</f>
        <v>6</v>
      </c>
      <c r="AW11" s="83" t="str">
        <f t="shared" ref="AW11:AW74" si="20">CONCATENATE(AP11,AQ11,AT11)</f>
        <v>9</v>
      </c>
      <c r="AX11" s="83" t="str">
        <f t="shared" ref="AX11:AX74" si="21">CONCATENATE(AP11,AR11,AU11)</f>
        <v>8</v>
      </c>
      <c r="AY11" s="83" t="str">
        <f t="shared" ref="AY11:AY74" si="22">CONCATENATE(AP11,AS11,AV11)</f>
        <v>6</v>
      </c>
      <c r="AZ11" s="83" t="str">
        <f t="shared" ref="AZ11:AZ74" si="23">CONCATENATE(AP11,AQ11,AT11,BC11)</f>
        <v>9</v>
      </c>
      <c r="BA11" s="1" t="str">
        <f t="shared" ref="BA11:BA74" si="24">CONCATENATE(AP11,AR11,AU11,BC11)</f>
        <v>8</v>
      </c>
      <c r="BB11" s="1" t="str">
        <f t="shared" ref="BB11:BB74" si="25">CONCATENATE(AP11,AS11,AV11,BC11)</f>
        <v>6</v>
      </c>
      <c r="BC11" s="1" t="str">
        <f>IF(K11="砲丸投(中学生含む)",1,IF(K11="円盤投(中学生含む)",2,IF(K11="やり投(高校生以上)",3,IF(K11="ハンマー投(高校生以上)",4,IF(K11="ジャベリック",5,"")))))</f>
        <v/>
      </c>
      <c r="BE11" s="130">
        <f>COUNTIF(AZ10:AZ99,1112)+COUNTIF(AZ10:AZ99,102)</f>
        <v>0</v>
      </c>
      <c r="BF11" s="130">
        <f>COUNTIF(AZ10:AZ99,2112)+COUNTIF(AZ10:AZ99,202)</f>
        <v>0</v>
      </c>
      <c r="BG11" s="1">
        <f>COUNTIF(BA$10:BA$99,1222)+COUNTIF(BA10:BA99,102)</f>
        <v>0</v>
      </c>
      <c r="BH11" s="1">
        <f>COUNTIF(BA$10:BA$99,2222)+COUNTIF(BA10:BA99,202)</f>
        <v>0</v>
      </c>
      <c r="BI11" s="1">
        <f>COUNTIF(BB$10:BB$99,1332)+COUNTIF(BB10:BB99,102)</f>
        <v>0</v>
      </c>
      <c r="BJ11" s="1">
        <f>COUNTIF(BB$10:BB$99,2332)+COUNTIF(BB10:BB99,202)</f>
        <v>0</v>
      </c>
    </row>
    <row r="12" spans="1:62" ht="14.25" thickBot="1">
      <c r="A12" s="12">
        <v>3</v>
      </c>
      <c r="B12" s="14"/>
      <c r="C12" s="14"/>
      <c r="D12" s="14"/>
      <c r="E12" s="15"/>
      <c r="F12" s="244"/>
      <c r="G12" s="245"/>
      <c r="H12" s="246"/>
      <c r="I12" s="52"/>
      <c r="J12" s="45"/>
      <c r="K12" s="45"/>
      <c r="L12" s="80"/>
      <c r="M12" s="39"/>
      <c r="N12" s="39"/>
      <c r="O12" s="39"/>
      <c r="P12" s="113" t="str">
        <f t="shared" ref="P12:P75" si="26">IF(L12="◯","",IF(M12="事前",1000,IF(M12="当日",1200,"")))</f>
        <v/>
      </c>
      <c r="Q12" s="120" t="str">
        <f t="shared" ref="Q12:Q75" si="27">IF(L12="◯","",IF(N12="事前",1000,IF(N12="当日",1200,"")))</f>
        <v/>
      </c>
      <c r="R12" s="118" t="str">
        <f t="shared" ref="R12:R75" si="28">IF(L12="◯","",IF(O12="事前",1000,IF(O12="当日",1200,"")))</f>
        <v/>
      </c>
      <c r="S12" s="83"/>
      <c r="T12" s="83" t="str">
        <f t="shared" si="1"/>
        <v/>
      </c>
      <c r="U12" s="83" t="str">
        <f t="shared" si="2"/>
        <v/>
      </c>
      <c r="V12" s="83" t="str">
        <f t="shared" si="3"/>
        <v/>
      </c>
      <c r="W12" s="83" t="str">
        <f t="shared" si="4"/>
        <v/>
      </c>
      <c r="X12" s="83" t="str">
        <f t="shared" si="5"/>
        <v/>
      </c>
      <c r="Y12" s="83" t="str">
        <f t="shared" si="6"/>
        <v/>
      </c>
      <c r="Z12" s="83" t="str">
        <f t="shared" si="7"/>
        <v/>
      </c>
      <c r="AA12" s="71"/>
      <c r="AB12" s="1">
        <f>COUNTIF($L$10:$L$99,"短 距 離")</f>
        <v>0</v>
      </c>
      <c r="AC12" s="1">
        <f>COUNTIF(K10:K99,"短距離")</f>
        <v>0</v>
      </c>
      <c r="AE12" s="1" t="s">
        <v>3</v>
      </c>
      <c r="AF12" s="38" t="str">
        <f t="shared" si="8"/>
        <v/>
      </c>
      <c r="AG12" s="38" t="str">
        <f t="shared" si="9"/>
        <v/>
      </c>
      <c r="AH12" s="38" t="str">
        <f t="shared" si="10"/>
        <v/>
      </c>
      <c r="AI12" s="36" t="str">
        <f t="shared" ref="AI12:AI74" si="29">IF(L12="",AF12,"無料")</f>
        <v/>
      </c>
      <c r="AJ12" s="36" t="str">
        <f>IF(J12="","",2200)</f>
        <v/>
      </c>
      <c r="AK12" s="36" t="str">
        <f t="shared" si="11"/>
        <v/>
      </c>
      <c r="AL12" s="36" t="str">
        <f t="shared" si="12"/>
        <v/>
      </c>
      <c r="AM12" s="1" t="s">
        <v>57</v>
      </c>
      <c r="AO12" s="1">
        <v>3</v>
      </c>
      <c r="AP12" s="83" t="str">
        <f t="shared" si="13"/>
        <v/>
      </c>
      <c r="AQ12" s="83" t="str">
        <f t="shared" si="14"/>
        <v/>
      </c>
      <c r="AR12" s="83" t="str">
        <f t="shared" si="15"/>
        <v/>
      </c>
      <c r="AS12" s="83" t="str">
        <f t="shared" si="16"/>
        <v/>
      </c>
      <c r="AT12" s="83">
        <f t="shared" si="17"/>
        <v>9</v>
      </c>
      <c r="AU12" s="83" t="str">
        <f t="shared" si="18"/>
        <v>8</v>
      </c>
      <c r="AV12" s="83">
        <f t="shared" si="19"/>
        <v>6</v>
      </c>
      <c r="AW12" s="83" t="str">
        <f t="shared" si="20"/>
        <v>9</v>
      </c>
      <c r="AX12" s="83" t="str">
        <f t="shared" si="21"/>
        <v>8</v>
      </c>
      <c r="AY12" s="83" t="str">
        <f t="shared" si="22"/>
        <v>6</v>
      </c>
      <c r="AZ12" s="83" t="str">
        <f t="shared" si="23"/>
        <v>9</v>
      </c>
      <c r="BA12" s="1" t="str">
        <f t="shared" si="24"/>
        <v>8</v>
      </c>
      <c r="BB12" s="1" t="str">
        <f t="shared" si="25"/>
        <v>6</v>
      </c>
      <c r="BC12" s="1" t="str">
        <f>IF(K12="砲丸投(中学生含む)",1,IF(K12="円盤投(中学生含む)",2,IF(K12="やり投(高校生以上)",3,IF(K12="ハンマー投(高校生以上)",4,IF(K12="ジャベリック",5,"")))))</f>
        <v/>
      </c>
      <c r="BE12" s="130">
        <f>COUNTIF(AZ10:AZ99,1113)+COUNTIF(AZ10:AZ99,103)</f>
        <v>0</v>
      </c>
      <c r="BF12" s="130">
        <f>COUNTIF(AZ10:AZ99,2113)+COUNTIF(AZ10:AZ99,203)</f>
        <v>0</v>
      </c>
      <c r="BG12" s="1">
        <f>COUNTIF(BA$10:BA$99,1223)+COUNTIF(BA10:BA99,103)</f>
        <v>0</v>
      </c>
      <c r="BH12" s="1">
        <f>COUNTIF(BA$10:BA$99,2223)+COUNTIF(BA10:BA99,203)</f>
        <v>0</v>
      </c>
      <c r="BI12" s="1">
        <f>COUNTIF(BB$10:BB$99,1333)+COUNTIF(BB10:BB99,103)</f>
        <v>0</v>
      </c>
      <c r="BJ12" s="1">
        <f>COUNTIF(BB$10:BB$99,2333)+COUNTIF(BB10:BB99,203)</f>
        <v>0</v>
      </c>
    </row>
    <row r="13" spans="1:62" ht="14.25" thickBot="1">
      <c r="A13" s="12">
        <v>4</v>
      </c>
      <c r="B13" s="14"/>
      <c r="C13" s="14"/>
      <c r="D13" s="14"/>
      <c r="E13" s="15"/>
      <c r="F13" s="244"/>
      <c r="G13" s="245"/>
      <c r="H13" s="246"/>
      <c r="I13" s="52"/>
      <c r="J13" s="45"/>
      <c r="K13" s="45"/>
      <c r="L13" s="80"/>
      <c r="M13" s="39"/>
      <c r="N13" s="39"/>
      <c r="O13" s="39"/>
      <c r="P13" s="113" t="str">
        <f t="shared" si="26"/>
        <v/>
      </c>
      <c r="Q13" s="120" t="str">
        <f t="shared" si="27"/>
        <v/>
      </c>
      <c r="R13" s="118" t="str">
        <f t="shared" si="28"/>
        <v/>
      </c>
      <c r="S13" s="83"/>
      <c r="T13" s="83" t="str">
        <f t="shared" si="1"/>
        <v/>
      </c>
      <c r="U13" s="83" t="str">
        <f t="shared" si="2"/>
        <v/>
      </c>
      <c r="V13" s="83" t="str">
        <f t="shared" si="3"/>
        <v/>
      </c>
      <c r="W13" s="83" t="str">
        <f t="shared" si="4"/>
        <v/>
      </c>
      <c r="X13" s="83" t="str">
        <f t="shared" si="5"/>
        <v/>
      </c>
      <c r="Y13" s="83" t="str">
        <f t="shared" si="6"/>
        <v/>
      </c>
      <c r="Z13" s="83" t="str">
        <f t="shared" si="7"/>
        <v/>
      </c>
      <c r="AA13" s="71"/>
      <c r="AB13" s="1">
        <v>1</v>
      </c>
      <c r="AC13" s="1">
        <f>COUNTIF(K10:K99,"中長距離")</f>
        <v>0</v>
      </c>
      <c r="AF13" s="38" t="str">
        <f t="shared" si="8"/>
        <v/>
      </c>
      <c r="AG13" s="38" t="str">
        <f t="shared" si="9"/>
        <v/>
      </c>
      <c r="AH13" s="38" t="str">
        <f t="shared" si="10"/>
        <v/>
      </c>
      <c r="AI13" s="36" t="str">
        <f t="shared" si="29"/>
        <v/>
      </c>
      <c r="AJ13" s="36" t="str">
        <f>IF(J13="","",2200)</f>
        <v/>
      </c>
      <c r="AK13" s="36" t="str">
        <f t="shared" si="11"/>
        <v/>
      </c>
      <c r="AL13" s="36" t="str">
        <f t="shared" si="12"/>
        <v/>
      </c>
      <c r="AM13" s="1" t="s">
        <v>58</v>
      </c>
      <c r="AO13" s="1">
        <v>4</v>
      </c>
      <c r="AP13" s="83" t="str">
        <f t="shared" si="13"/>
        <v/>
      </c>
      <c r="AQ13" s="83" t="str">
        <f t="shared" si="14"/>
        <v/>
      </c>
      <c r="AR13" s="83" t="str">
        <f t="shared" si="15"/>
        <v/>
      </c>
      <c r="AS13" s="83" t="str">
        <f t="shared" si="16"/>
        <v/>
      </c>
      <c r="AT13" s="83">
        <f t="shared" si="17"/>
        <v>9</v>
      </c>
      <c r="AU13" s="83" t="str">
        <f t="shared" si="18"/>
        <v>8</v>
      </c>
      <c r="AV13" s="83">
        <f t="shared" si="19"/>
        <v>6</v>
      </c>
      <c r="AW13" s="83" t="str">
        <f t="shared" si="20"/>
        <v>9</v>
      </c>
      <c r="AX13" s="83" t="str">
        <f t="shared" si="21"/>
        <v>8</v>
      </c>
      <c r="AY13" s="83" t="str">
        <f t="shared" si="22"/>
        <v>6</v>
      </c>
      <c r="AZ13" s="83" t="str">
        <f t="shared" si="23"/>
        <v>9</v>
      </c>
      <c r="BA13" s="1" t="str">
        <f t="shared" si="24"/>
        <v>8</v>
      </c>
      <c r="BB13" s="1" t="str">
        <f t="shared" si="25"/>
        <v>6</v>
      </c>
      <c r="BC13" s="1" t="str">
        <f>IF(K13="砲丸投(中学生含む)",1,IF(K13="円盤投(中学生含む)",2,IF(K13="やり投(高校生以上)",3,IF(K13="ハンマー投(高校生以上)",4,IF(K13="ジャベリック",5,"")))))</f>
        <v/>
      </c>
      <c r="BE13" s="130">
        <f>COUNTIF(AZ10:AZ99,1114)+COUNTIF(AZ10:AZ99,104)</f>
        <v>0</v>
      </c>
      <c r="BF13" s="130">
        <f>COUNTIF(AZ10:AZ99,2114)+COUNTIF(AZ10:AZ99,204)</f>
        <v>0</v>
      </c>
      <c r="BG13" s="1">
        <f>COUNTIF(BA$10:BA$99,1224)+COUNTIF(BA10:BA99,104)</f>
        <v>0</v>
      </c>
      <c r="BH13" s="1">
        <f>COUNTIF(BA$10:BA$99,2224)+COUNTIF(BA10:BA99,204)</f>
        <v>0</v>
      </c>
      <c r="BI13" s="1">
        <f>COUNTIF(BB$10:BB$99,1334)+COUNTIF(BB10:BB99,104)</f>
        <v>0</v>
      </c>
      <c r="BJ13" s="1">
        <f>COUNTIF(BB$10:BB$99,2334)+COUNTIF(BB10:BB99,204)</f>
        <v>0</v>
      </c>
    </row>
    <row r="14" spans="1:62" ht="14.25" thickBot="1">
      <c r="A14" s="12">
        <v>5</v>
      </c>
      <c r="B14" s="14"/>
      <c r="C14" s="14"/>
      <c r="D14" s="14"/>
      <c r="E14" s="15"/>
      <c r="F14" s="244"/>
      <c r="G14" s="245"/>
      <c r="H14" s="246"/>
      <c r="I14" s="52"/>
      <c r="J14" s="45"/>
      <c r="K14" s="45"/>
      <c r="L14" s="80"/>
      <c r="M14" s="39"/>
      <c r="N14" s="39"/>
      <c r="O14" s="39"/>
      <c r="P14" s="113" t="str">
        <f t="shared" si="26"/>
        <v/>
      </c>
      <c r="Q14" s="120" t="str">
        <f t="shared" si="27"/>
        <v/>
      </c>
      <c r="R14" s="118" t="str">
        <f t="shared" si="28"/>
        <v/>
      </c>
      <c r="S14" s="83"/>
      <c r="T14" s="83" t="str">
        <f t="shared" si="1"/>
        <v/>
      </c>
      <c r="U14" s="83" t="str">
        <f t="shared" si="2"/>
        <v/>
      </c>
      <c r="V14" s="83" t="str">
        <f t="shared" si="3"/>
        <v/>
      </c>
      <c r="W14" s="83" t="str">
        <f t="shared" si="4"/>
        <v/>
      </c>
      <c r="X14" s="83" t="str">
        <f t="shared" si="5"/>
        <v/>
      </c>
      <c r="Y14" s="83" t="str">
        <f t="shared" si="6"/>
        <v/>
      </c>
      <c r="Z14" s="83" t="str">
        <f t="shared" si="7"/>
        <v/>
      </c>
      <c r="AA14" s="71"/>
      <c r="AB14" s="1">
        <v>2</v>
      </c>
      <c r="AC14" s="1">
        <f>COUNTIF(K10:K99,"砲丸投(中学生含む)")</f>
        <v>0</v>
      </c>
      <c r="AD14" s="1" t="s">
        <v>100</v>
      </c>
      <c r="AF14" s="38" t="str">
        <f t="shared" si="8"/>
        <v/>
      </c>
      <c r="AG14" s="38" t="str">
        <f t="shared" si="9"/>
        <v/>
      </c>
      <c r="AH14" s="38" t="str">
        <f t="shared" si="10"/>
        <v/>
      </c>
      <c r="AI14" s="36" t="str">
        <f t="shared" si="29"/>
        <v/>
      </c>
      <c r="AJ14" s="36" t="str">
        <f>IF(J14="","",2200)</f>
        <v/>
      </c>
      <c r="AK14" s="36" t="str">
        <f t="shared" si="11"/>
        <v/>
      </c>
      <c r="AL14" s="36" t="str">
        <f t="shared" si="12"/>
        <v/>
      </c>
      <c r="AO14" s="1">
        <v>5</v>
      </c>
      <c r="AP14" s="83" t="str">
        <f t="shared" si="13"/>
        <v/>
      </c>
      <c r="AQ14" s="83" t="str">
        <f t="shared" si="14"/>
        <v/>
      </c>
      <c r="AR14" s="83" t="str">
        <f t="shared" si="15"/>
        <v/>
      </c>
      <c r="AS14" s="83" t="str">
        <f t="shared" si="16"/>
        <v/>
      </c>
      <c r="AT14" s="83">
        <f t="shared" si="17"/>
        <v>9</v>
      </c>
      <c r="AU14" s="83" t="str">
        <f t="shared" si="18"/>
        <v>8</v>
      </c>
      <c r="AV14" s="83">
        <f t="shared" si="19"/>
        <v>6</v>
      </c>
      <c r="AW14" s="83" t="str">
        <f t="shared" si="20"/>
        <v>9</v>
      </c>
      <c r="AX14" s="83" t="str">
        <f t="shared" si="21"/>
        <v>8</v>
      </c>
      <c r="AY14" s="83" t="str">
        <f t="shared" si="22"/>
        <v>6</v>
      </c>
      <c r="AZ14" s="83" t="str">
        <f t="shared" si="23"/>
        <v>9</v>
      </c>
      <c r="BA14" s="1" t="str">
        <f t="shared" si="24"/>
        <v>8</v>
      </c>
      <c r="BB14" s="1" t="str">
        <f t="shared" si="25"/>
        <v>6</v>
      </c>
      <c r="BC14" s="1" t="str">
        <f>IF(K14="砲丸投(中学生含む)",1,IF(K14="円盤投(中学生含む)",2,IF(K14="やり投(高校生以上)",3,IF(K14="ハンマー投(高校生以上)",4,IF(K14="ジャベリック",5,"")))))</f>
        <v/>
      </c>
      <c r="BE14" s="130">
        <f>COUNTIF(AZ10:AZ99,1115)+COUNTIF(AZ10:AZ99,105)</f>
        <v>0</v>
      </c>
      <c r="BF14" s="130">
        <f>COUNTIF(AZ10:AZ99,2115)++COUNTIF(AZ10:AZ99,205)</f>
        <v>0</v>
      </c>
      <c r="BG14" s="1">
        <f>COUNTIF(BA$10:BA$99,1225)+COUNTIF(BA10:BA99,105)</f>
        <v>0</v>
      </c>
      <c r="BH14" s="1">
        <f>COUNTIF(BA$10:BA$99,2225)+COUNTIF(BA10:BA99,205)</f>
        <v>0</v>
      </c>
      <c r="BI14" s="1">
        <f>COUNTIF(BB$10:BB$99,1335)+COUNTIF(BB10:BB99,105)</f>
        <v>0</v>
      </c>
      <c r="BJ14" s="1">
        <f>COUNTIF(BB$10:BB$99,2335)+COUNTIF(BB10:BB99,205)</f>
        <v>0</v>
      </c>
    </row>
    <row r="15" spans="1:62" ht="14.25" thickBot="1">
      <c r="A15" s="12">
        <v>6</v>
      </c>
      <c r="B15" s="14"/>
      <c r="C15" s="14"/>
      <c r="D15" s="14"/>
      <c r="E15" s="15"/>
      <c r="F15" s="244"/>
      <c r="G15" s="245"/>
      <c r="H15" s="246"/>
      <c r="I15" s="52"/>
      <c r="J15" s="45"/>
      <c r="K15" s="45"/>
      <c r="L15" s="80"/>
      <c r="M15" s="65"/>
      <c r="N15" s="65"/>
      <c r="O15" s="65"/>
      <c r="P15" s="113" t="str">
        <f t="shared" si="26"/>
        <v/>
      </c>
      <c r="Q15" s="120" t="str">
        <f t="shared" si="27"/>
        <v/>
      </c>
      <c r="R15" s="118" t="str">
        <f t="shared" si="28"/>
        <v/>
      </c>
      <c r="S15" s="83"/>
      <c r="T15" s="83" t="str">
        <f t="shared" si="1"/>
        <v/>
      </c>
      <c r="U15" s="83" t="str">
        <f t="shared" si="2"/>
        <v/>
      </c>
      <c r="V15" s="83" t="str">
        <f t="shared" si="3"/>
        <v/>
      </c>
      <c r="W15" s="83" t="str">
        <f t="shared" si="4"/>
        <v/>
      </c>
      <c r="X15" s="83" t="str">
        <f t="shared" si="5"/>
        <v/>
      </c>
      <c r="Y15" s="83" t="str">
        <f t="shared" si="6"/>
        <v/>
      </c>
      <c r="Z15" s="83" t="str">
        <f t="shared" si="7"/>
        <v/>
      </c>
      <c r="AA15" s="71"/>
      <c r="AB15" s="1">
        <v>3</v>
      </c>
      <c r="AC15" s="1">
        <f>COUNTIF(K10:K99,"円盤投(中学生含む)")</f>
        <v>0</v>
      </c>
      <c r="AD15" s="1" t="s">
        <v>101</v>
      </c>
      <c r="AF15" s="38" t="str">
        <f t="shared" ref="AF15:AF78" si="30">IF(M15="◯",1000,"")</f>
        <v/>
      </c>
      <c r="AG15" s="38" t="str">
        <f t="shared" ref="AG15:AG78" si="31">IF(N15="◯",1000,"")</f>
        <v/>
      </c>
      <c r="AH15" s="38" t="str">
        <f t="shared" ref="AH15:AH78" si="32">IF(O15="◯",1000,"")</f>
        <v/>
      </c>
      <c r="AI15" s="36" t="str">
        <f t="shared" si="29"/>
        <v/>
      </c>
      <c r="AJ15" s="36" t="str">
        <f>IF(J15="","",2200)</f>
        <v/>
      </c>
      <c r="AK15" s="36" t="str">
        <f t="shared" si="11"/>
        <v/>
      </c>
      <c r="AL15" s="36" t="str">
        <f t="shared" si="12"/>
        <v/>
      </c>
      <c r="AO15" s="1">
        <v>6</v>
      </c>
      <c r="AP15" s="83" t="str">
        <f t="shared" si="13"/>
        <v/>
      </c>
      <c r="AQ15" s="83" t="str">
        <f t="shared" si="14"/>
        <v/>
      </c>
      <c r="AR15" s="83" t="str">
        <f t="shared" si="15"/>
        <v/>
      </c>
      <c r="AS15" s="83" t="str">
        <f t="shared" si="16"/>
        <v/>
      </c>
      <c r="AT15" s="83">
        <f t="shared" si="17"/>
        <v>9</v>
      </c>
      <c r="AU15" s="83" t="str">
        <f t="shared" si="18"/>
        <v>8</v>
      </c>
      <c r="AV15" s="83">
        <f t="shared" si="19"/>
        <v>6</v>
      </c>
      <c r="AW15" s="83" t="str">
        <f t="shared" si="20"/>
        <v>9</v>
      </c>
      <c r="AX15" s="83" t="str">
        <f t="shared" si="21"/>
        <v>8</v>
      </c>
      <c r="AY15" s="83" t="str">
        <f t="shared" si="22"/>
        <v>6</v>
      </c>
      <c r="AZ15" s="83" t="str">
        <f t="shared" si="23"/>
        <v>9</v>
      </c>
      <c r="BA15" s="1" t="str">
        <f t="shared" si="24"/>
        <v>8</v>
      </c>
      <c r="BB15" s="1" t="str">
        <f t="shared" si="25"/>
        <v>6</v>
      </c>
      <c r="BC15" s="1" t="str">
        <f t="shared" ref="BC15:BC78" si="33">IF(K15="砲丸投(中学生含む)",1,IF(K15="円盤投(中学生含む)",2,IF(K15="やり投(高校生以上)",3,IF(K15="ハンマー投(高校生以上)",4,IF(K15="ジャベリック",5,"")))))</f>
        <v/>
      </c>
    </row>
    <row r="16" spans="1:62" ht="14.25" thickBot="1">
      <c r="A16" s="12">
        <v>7</v>
      </c>
      <c r="B16" s="14"/>
      <c r="C16" s="14"/>
      <c r="D16" s="14"/>
      <c r="E16" s="15"/>
      <c r="F16" s="244"/>
      <c r="G16" s="245"/>
      <c r="H16" s="246"/>
      <c r="I16" s="52"/>
      <c r="J16" s="45"/>
      <c r="K16" s="45"/>
      <c r="L16" s="80"/>
      <c r="M16" s="65"/>
      <c r="N16" s="65"/>
      <c r="O16" s="65"/>
      <c r="P16" s="113" t="str">
        <f t="shared" si="26"/>
        <v/>
      </c>
      <c r="Q16" s="120" t="str">
        <f t="shared" si="27"/>
        <v/>
      </c>
      <c r="R16" s="118" t="str">
        <f t="shared" si="28"/>
        <v/>
      </c>
      <c r="S16" s="83"/>
      <c r="T16" s="83" t="str">
        <f t="shared" si="1"/>
        <v/>
      </c>
      <c r="U16" s="83" t="str">
        <f t="shared" si="2"/>
        <v/>
      </c>
      <c r="V16" s="83" t="str">
        <f t="shared" si="3"/>
        <v/>
      </c>
      <c r="W16" s="83" t="str">
        <f t="shared" si="4"/>
        <v/>
      </c>
      <c r="X16" s="83" t="str">
        <f t="shared" si="5"/>
        <v/>
      </c>
      <c r="Y16" s="83" t="str">
        <f t="shared" si="6"/>
        <v/>
      </c>
      <c r="Z16" s="83" t="str">
        <f t="shared" si="7"/>
        <v/>
      </c>
      <c r="AA16" s="71"/>
      <c r="AB16" s="1">
        <v>4</v>
      </c>
      <c r="AC16" s="1">
        <f>COUNTIF(K10:K99,"やり投(高校生以上)")</f>
        <v>0</v>
      </c>
      <c r="AD16" s="1" t="s">
        <v>146</v>
      </c>
      <c r="AF16" s="38" t="str">
        <f t="shared" si="30"/>
        <v/>
      </c>
      <c r="AG16" s="38" t="str">
        <f t="shared" si="31"/>
        <v/>
      </c>
      <c r="AH16" s="38" t="str">
        <f t="shared" si="32"/>
        <v/>
      </c>
      <c r="AI16" s="36" t="str">
        <f t="shared" si="29"/>
        <v/>
      </c>
      <c r="AJ16" s="36" t="str">
        <f>IF(J16="","",2200)</f>
        <v/>
      </c>
      <c r="AK16" s="36" t="str">
        <f t="shared" si="11"/>
        <v/>
      </c>
      <c r="AL16" s="36" t="str">
        <f t="shared" si="12"/>
        <v/>
      </c>
      <c r="AO16" s="1">
        <v>7</v>
      </c>
      <c r="AP16" s="83" t="str">
        <f t="shared" si="13"/>
        <v/>
      </c>
      <c r="AQ16" s="83" t="str">
        <f t="shared" si="14"/>
        <v/>
      </c>
      <c r="AR16" s="83" t="str">
        <f t="shared" si="15"/>
        <v/>
      </c>
      <c r="AS16" s="83" t="str">
        <f t="shared" si="16"/>
        <v/>
      </c>
      <c r="AT16" s="83">
        <f t="shared" si="17"/>
        <v>9</v>
      </c>
      <c r="AU16" s="83" t="str">
        <f t="shared" si="18"/>
        <v>8</v>
      </c>
      <c r="AV16" s="83">
        <f t="shared" si="19"/>
        <v>6</v>
      </c>
      <c r="AW16" s="83" t="str">
        <f t="shared" si="20"/>
        <v>9</v>
      </c>
      <c r="AX16" s="83" t="str">
        <f t="shared" si="21"/>
        <v>8</v>
      </c>
      <c r="AY16" s="83" t="str">
        <f t="shared" si="22"/>
        <v>6</v>
      </c>
      <c r="AZ16" s="83" t="str">
        <f t="shared" si="23"/>
        <v>9</v>
      </c>
      <c r="BA16" s="1" t="str">
        <f t="shared" si="24"/>
        <v>8</v>
      </c>
      <c r="BB16" s="1" t="str">
        <f t="shared" si="25"/>
        <v>6</v>
      </c>
      <c r="BC16" s="1" t="str">
        <f t="shared" si="33"/>
        <v/>
      </c>
    </row>
    <row r="17" spans="1:55" ht="14.25" thickBot="1">
      <c r="A17" s="12">
        <v>8</v>
      </c>
      <c r="B17" s="14"/>
      <c r="C17" s="14"/>
      <c r="D17" s="14"/>
      <c r="E17" s="15"/>
      <c r="F17" s="244"/>
      <c r="G17" s="245"/>
      <c r="H17" s="246"/>
      <c r="I17" s="52"/>
      <c r="J17" s="45"/>
      <c r="K17" s="45"/>
      <c r="L17" s="80"/>
      <c r="M17" s="65"/>
      <c r="N17" s="65"/>
      <c r="O17" s="65"/>
      <c r="P17" s="113" t="str">
        <f t="shared" si="26"/>
        <v/>
      </c>
      <c r="Q17" s="120" t="str">
        <f t="shared" si="27"/>
        <v/>
      </c>
      <c r="R17" s="118" t="str">
        <f t="shared" si="28"/>
        <v/>
      </c>
      <c r="S17" s="83"/>
      <c r="T17" s="83" t="str">
        <f t="shared" si="1"/>
        <v/>
      </c>
      <c r="U17" s="83" t="str">
        <f t="shared" si="2"/>
        <v/>
      </c>
      <c r="V17" s="83" t="str">
        <f t="shared" si="3"/>
        <v/>
      </c>
      <c r="W17" s="83" t="str">
        <f t="shared" si="4"/>
        <v/>
      </c>
      <c r="X17" s="83" t="str">
        <f t="shared" si="5"/>
        <v/>
      </c>
      <c r="Y17" s="83" t="str">
        <f t="shared" si="6"/>
        <v/>
      </c>
      <c r="Z17" s="83" t="str">
        <f t="shared" si="7"/>
        <v/>
      </c>
      <c r="AA17" s="71"/>
      <c r="AB17" s="1">
        <v>5</v>
      </c>
      <c r="AC17" s="1">
        <f>COUNTIF(K10:K99,"ハンマー投(高校生以上)")</f>
        <v>0</v>
      </c>
      <c r="AD17" s="1" t="s">
        <v>102</v>
      </c>
      <c r="AF17" s="38" t="str">
        <f t="shared" si="30"/>
        <v/>
      </c>
      <c r="AG17" s="38" t="str">
        <f t="shared" si="31"/>
        <v/>
      </c>
      <c r="AH17" s="38" t="str">
        <f t="shared" si="32"/>
        <v/>
      </c>
      <c r="AI17" s="36" t="str">
        <f t="shared" si="29"/>
        <v/>
      </c>
      <c r="AJ17" s="36" t="str">
        <f>IF(J17="","",2200)</f>
        <v/>
      </c>
      <c r="AK17" s="36" t="str">
        <f t="shared" si="11"/>
        <v/>
      </c>
      <c r="AL17" s="36" t="str">
        <f t="shared" si="12"/>
        <v/>
      </c>
      <c r="AO17" s="1">
        <v>8</v>
      </c>
      <c r="AP17" s="83" t="str">
        <f t="shared" si="13"/>
        <v/>
      </c>
      <c r="AQ17" s="83" t="str">
        <f t="shared" si="14"/>
        <v/>
      </c>
      <c r="AR17" s="83" t="str">
        <f t="shared" si="15"/>
        <v/>
      </c>
      <c r="AS17" s="83" t="str">
        <f t="shared" si="16"/>
        <v/>
      </c>
      <c r="AT17" s="83">
        <f t="shared" si="17"/>
        <v>9</v>
      </c>
      <c r="AU17" s="83" t="str">
        <f t="shared" si="18"/>
        <v>8</v>
      </c>
      <c r="AV17" s="83">
        <f t="shared" si="19"/>
        <v>6</v>
      </c>
      <c r="AW17" s="83" t="str">
        <f t="shared" si="20"/>
        <v>9</v>
      </c>
      <c r="AX17" s="83" t="str">
        <f t="shared" si="21"/>
        <v>8</v>
      </c>
      <c r="AY17" s="83" t="str">
        <f t="shared" si="22"/>
        <v>6</v>
      </c>
      <c r="AZ17" s="83" t="str">
        <f t="shared" si="23"/>
        <v>9</v>
      </c>
      <c r="BA17" s="1" t="str">
        <f t="shared" si="24"/>
        <v>8</v>
      </c>
      <c r="BB17" s="1" t="str">
        <f t="shared" si="25"/>
        <v>6</v>
      </c>
      <c r="BC17" s="1" t="str">
        <f t="shared" si="33"/>
        <v/>
      </c>
    </row>
    <row r="18" spans="1:55" ht="14.25" thickBot="1">
      <c r="A18" s="12">
        <v>9</v>
      </c>
      <c r="B18" s="14"/>
      <c r="C18" s="14"/>
      <c r="D18" s="14"/>
      <c r="E18" s="15"/>
      <c r="F18" s="244"/>
      <c r="G18" s="245"/>
      <c r="H18" s="246"/>
      <c r="I18" s="52"/>
      <c r="J18" s="45"/>
      <c r="K18" s="45"/>
      <c r="L18" s="80"/>
      <c r="M18" s="65"/>
      <c r="N18" s="65"/>
      <c r="O18" s="65"/>
      <c r="P18" s="113" t="str">
        <f t="shared" si="26"/>
        <v/>
      </c>
      <c r="Q18" s="120" t="str">
        <f t="shared" si="27"/>
        <v/>
      </c>
      <c r="R18" s="118" t="str">
        <f t="shared" si="28"/>
        <v/>
      </c>
      <c r="S18" s="83"/>
      <c r="T18" s="83" t="str">
        <f t="shared" si="1"/>
        <v/>
      </c>
      <c r="U18" s="83" t="str">
        <f t="shared" si="2"/>
        <v/>
      </c>
      <c r="V18" s="83" t="str">
        <f t="shared" si="3"/>
        <v/>
      </c>
      <c r="W18" s="83" t="str">
        <f t="shared" si="4"/>
        <v/>
      </c>
      <c r="X18" s="83" t="str">
        <f t="shared" si="5"/>
        <v/>
      </c>
      <c r="Y18" s="83" t="str">
        <f t="shared" si="6"/>
        <v/>
      </c>
      <c r="Z18" s="83" t="str">
        <f t="shared" si="7"/>
        <v/>
      </c>
      <c r="AA18" s="71"/>
      <c r="AB18" s="1">
        <f>COUNTIF($L$10:$L$99,"ジャベリックボール投")</f>
        <v>0</v>
      </c>
      <c r="AC18" s="1">
        <f>COUNTIF(K10:K99,"ジャベリック")</f>
        <v>0</v>
      </c>
      <c r="AD18" s="1" t="s">
        <v>152</v>
      </c>
      <c r="AF18" s="38" t="str">
        <f t="shared" si="30"/>
        <v/>
      </c>
      <c r="AG18" s="38" t="str">
        <f t="shared" si="31"/>
        <v/>
      </c>
      <c r="AH18" s="38" t="str">
        <f t="shared" si="32"/>
        <v/>
      </c>
      <c r="AI18" s="36" t="str">
        <f t="shared" si="29"/>
        <v/>
      </c>
      <c r="AJ18" s="36" t="str">
        <f>IF(J18="","",2200)</f>
        <v/>
      </c>
      <c r="AK18" s="36" t="str">
        <f t="shared" si="11"/>
        <v/>
      </c>
      <c r="AL18" s="36" t="str">
        <f t="shared" si="12"/>
        <v/>
      </c>
      <c r="AO18" s="1">
        <v>9</v>
      </c>
      <c r="AP18" s="83" t="str">
        <f t="shared" si="13"/>
        <v/>
      </c>
      <c r="AQ18" s="83" t="str">
        <f t="shared" si="14"/>
        <v/>
      </c>
      <c r="AR18" s="83" t="str">
        <f t="shared" si="15"/>
        <v/>
      </c>
      <c r="AS18" s="83" t="str">
        <f t="shared" si="16"/>
        <v/>
      </c>
      <c r="AT18" s="83">
        <f t="shared" si="17"/>
        <v>9</v>
      </c>
      <c r="AU18" s="83" t="str">
        <f t="shared" si="18"/>
        <v>8</v>
      </c>
      <c r="AV18" s="83">
        <f t="shared" si="19"/>
        <v>6</v>
      </c>
      <c r="AW18" s="83" t="str">
        <f t="shared" si="20"/>
        <v>9</v>
      </c>
      <c r="AX18" s="83" t="str">
        <f t="shared" si="21"/>
        <v>8</v>
      </c>
      <c r="AY18" s="83" t="str">
        <f t="shared" si="22"/>
        <v>6</v>
      </c>
      <c r="AZ18" s="83" t="str">
        <f t="shared" si="23"/>
        <v>9</v>
      </c>
      <c r="BA18" s="1" t="str">
        <f t="shared" si="24"/>
        <v>8</v>
      </c>
      <c r="BB18" s="1" t="str">
        <f t="shared" si="25"/>
        <v>6</v>
      </c>
      <c r="BC18" s="1" t="str">
        <f t="shared" si="33"/>
        <v/>
      </c>
    </row>
    <row r="19" spans="1:55" ht="14.25" thickBot="1">
      <c r="A19" s="12">
        <v>10</v>
      </c>
      <c r="B19" s="14"/>
      <c r="C19" s="14"/>
      <c r="D19" s="14"/>
      <c r="E19" s="15"/>
      <c r="F19" s="244"/>
      <c r="G19" s="245"/>
      <c r="H19" s="246"/>
      <c r="I19" s="52"/>
      <c r="J19" s="45"/>
      <c r="K19" s="45"/>
      <c r="L19" s="80"/>
      <c r="M19" s="39"/>
      <c r="N19" s="65"/>
      <c r="O19" s="65"/>
      <c r="P19" s="113" t="str">
        <f t="shared" si="26"/>
        <v/>
      </c>
      <c r="Q19" s="120" t="str">
        <f t="shared" si="27"/>
        <v/>
      </c>
      <c r="R19" s="118" t="str">
        <f t="shared" si="28"/>
        <v/>
      </c>
      <c r="S19" s="83"/>
      <c r="T19" s="83" t="str">
        <f t="shared" si="1"/>
        <v/>
      </c>
      <c r="U19" s="83" t="str">
        <f t="shared" si="2"/>
        <v/>
      </c>
      <c r="V19" s="83" t="str">
        <f t="shared" si="3"/>
        <v/>
      </c>
      <c r="W19" s="83" t="str">
        <f t="shared" si="4"/>
        <v/>
      </c>
      <c r="X19" s="83" t="str">
        <f t="shared" si="5"/>
        <v/>
      </c>
      <c r="Y19" s="83" t="str">
        <f t="shared" si="6"/>
        <v/>
      </c>
      <c r="Z19" s="83" t="str">
        <f t="shared" si="7"/>
        <v/>
      </c>
      <c r="AA19" s="71"/>
      <c r="AC19" s="1">
        <f>COUNTIF(K10:K99,"ｼﾞｬﾍﾞﾘｯｸ")</f>
        <v>0</v>
      </c>
      <c r="AD19" s="1">
        <f>COUNTIF(J$10:J$99,"110")</f>
        <v>0</v>
      </c>
      <c r="AE19" s="1">
        <v>110</v>
      </c>
      <c r="AF19" s="38" t="str">
        <f t="shared" si="30"/>
        <v/>
      </c>
      <c r="AG19" s="38" t="str">
        <f t="shared" si="31"/>
        <v/>
      </c>
      <c r="AH19" s="38" t="str">
        <f t="shared" si="32"/>
        <v/>
      </c>
      <c r="AI19" s="36" t="str">
        <f t="shared" si="29"/>
        <v/>
      </c>
      <c r="AJ19" s="36" t="str">
        <f>IF(J19="","",2200)</f>
        <v/>
      </c>
      <c r="AK19" s="36" t="str">
        <f t="shared" si="11"/>
        <v/>
      </c>
      <c r="AL19" s="36" t="str">
        <f t="shared" si="12"/>
        <v/>
      </c>
      <c r="AO19" s="1">
        <v>10</v>
      </c>
      <c r="AP19" s="83" t="str">
        <f t="shared" si="13"/>
        <v/>
      </c>
      <c r="AQ19" s="83" t="str">
        <f t="shared" si="14"/>
        <v/>
      </c>
      <c r="AR19" s="83" t="str">
        <f t="shared" si="15"/>
        <v/>
      </c>
      <c r="AS19" s="83" t="str">
        <f t="shared" si="16"/>
        <v/>
      </c>
      <c r="AT19" s="83">
        <f t="shared" si="17"/>
        <v>9</v>
      </c>
      <c r="AU19" s="83" t="str">
        <f t="shared" si="18"/>
        <v>8</v>
      </c>
      <c r="AV19" s="83">
        <f t="shared" si="19"/>
        <v>6</v>
      </c>
      <c r="AW19" s="83" t="str">
        <f t="shared" si="20"/>
        <v>9</v>
      </c>
      <c r="AX19" s="83" t="str">
        <f t="shared" si="21"/>
        <v>8</v>
      </c>
      <c r="AY19" s="83" t="str">
        <f t="shared" si="22"/>
        <v>6</v>
      </c>
      <c r="AZ19" s="83" t="str">
        <f t="shared" si="23"/>
        <v>9</v>
      </c>
      <c r="BA19" s="1" t="str">
        <f t="shared" si="24"/>
        <v>8</v>
      </c>
      <c r="BB19" s="1" t="str">
        <f t="shared" si="25"/>
        <v>6</v>
      </c>
      <c r="BC19" s="1" t="str">
        <f t="shared" si="33"/>
        <v/>
      </c>
    </row>
    <row r="20" spans="1:55" ht="14.25" thickBot="1">
      <c r="A20" s="12">
        <v>11</v>
      </c>
      <c r="B20" s="14"/>
      <c r="C20" s="14"/>
      <c r="D20" s="14"/>
      <c r="E20" s="15"/>
      <c r="F20" s="244"/>
      <c r="G20" s="245"/>
      <c r="H20" s="246"/>
      <c r="I20" s="52"/>
      <c r="J20" s="45"/>
      <c r="K20" s="45"/>
      <c r="L20" s="80"/>
      <c r="M20" s="65"/>
      <c r="N20" s="65"/>
      <c r="O20" s="65"/>
      <c r="P20" s="113" t="str">
        <f t="shared" si="26"/>
        <v/>
      </c>
      <c r="Q20" s="120" t="str">
        <f t="shared" si="27"/>
        <v/>
      </c>
      <c r="R20" s="118" t="str">
        <f t="shared" si="28"/>
        <v/>
      </c>
      <c r="S20" s="83"/>
      <c r="T20" s="83" t="str">
        <f t="shared" si="1"/>
        <v/>
      </c>
      <c r="U20" s="83" t="str">
        <f t="shared" si="2"/>
        <v/>
      </c>
      <c r="V20" s="83" t="str">
        <f t="shared" si="3"/>
        <v/>
      </c>
      <c r="W20" s="83" t="str">
        <f t="shared" si="4"/>
        <v/>
      </c>
      <c r="X20" s="83" t="str">
        <f t="shared" si="5"/>
        <v/>
      </c>
      <c r="Y20" s="83" t="str">
        <f t="shared" si="6"/>
        <v/>
      </c>
      <c r="Z20" s="83" t="str">
        <f t="shared" si="7"/>
        <v/>
      </c>
      <c r="AA20" s="71"/>
      <c r="AB20" s="1" t="s">
        <v>138</v>
      </c>
      <c r="AD20" s="1">
        <f>COUNTIF(J$10:J$99,"130")</f>
        <v>0</v>
      </c>
      <c r="AE20" s="1">
        <v>130</v>
      </c>
      <c r="AF20" s="38" t="str">
        <f t="shared" si="30"/>
        <v/>
      </c>
      <c r="AG20" s="38" t="str">
        <f t="shared" si="31"/>
        <v/>
      </c>
      <c r="AH20" s="38" t="str">
        <f t="shared" si="32"/>
        <v/>
      </c>
      <c r="AI20" s="36" t="str">
        <f t="shared" si="29"/>
        <v/>
      </c>
      <c r="AJ20" s="36" t="str">
        <f>IF(J20="","",2200)</f>
        <v/>
      </c>
      <c r="AK20" s="36" t="str">
        <f t="shared" si="11"/>
        <v/>
      </c>
      <c r="AL20" s="36" t="str">
        <f t="shared" si="12"/>
        <v/>
      </c>
      <c r="AO20" s="1">
        <v>11</v>
      </c>
      <c r="AP20" s="83" t="str">
        <f t="shared" si="13"/>
        <v/>
      </c>
      <c r="AQ20" s="83" t="str">
        <f t="shared" si="14"/>
        <v/>
      </c>
      <c r="AR20" s="83" t="str">
        <f t="shared" si="15"/>
        <v/>
      </c>
      <c r="AS20" s="83" t="str">
        <f t="shared" si="16"/>
        <v/>
      </c>
      <c r="AT20" s="83">
        <f t="shared" si="17"/>
        <v>9</v>
      </c>
      <c r="AU20" s="83" t="str">
        <f t="shared" si="18"/>
        <v>8</v>
      </c>
      <c r="AV20" s="83">
        <f t="shared" si="19"/>
        <v>6</v>
      </c>
      <c r="AW20" s="83" t="str">
        <f t="shared" si="20"/>
        <v>9</v>
      </c>
      <c r="AX20" s="83" t="str">
        <f t="shared" si="21"/>
        <v>8</v>
      </c>
      <c r="AY20" s="83" t="str">
        <f t="shared" si="22"/>
        <v>6</v>
      </c>
      <c r="AZ20" s="83" t="str">
        <f t="shared" si="23"/>
        <v>9</v>
      </c>
      <c r="BA20" s="1" t="str">
        <f t="shared" si="24"/>
        <v>8</v>
      </c>
      <c r="BB20" s="1" t="str">
        <f t="shared" si="25"/>
        <v>6</v>
      </c>
      <c r="BC20" s="1" t="str">
        <f t="shared" si="33"/>
        <v/>
      </c>
    </row>
    <row r="21" spans="1:55" ht="14.25" thickBot="1">
      <c r="A21" s="12">
        <v>12</v>
      </c>
      <c r="B21" s="14"/>
      <c r="C21" s="14"/>
      <c r="D21" s="14"/>
      <c r="E21" s="15"/>
      <c r="F21" s="244"/>
      <c r="G21" s="245"/>
      <c r="H21" s="246"/>
      <c r="I21" s="52"/>
      <c r="J21" s="45"/>
      <c r="K21" s="45"/>
      <c r="L21" s="80"/>
      <c r="M21" s="65"/>
      <c r="N21" s="65"/>
      <c r="O21" s="65"/>
      <c r="P21" s="113" t="str">
        <f t="shared" si="26"/>
        <v/>
      </c>
      <c r="Q21" s="120" t="str">
        <f t="shared" si="27"/>
        <v/>
      </c>
      <c r="R21" s="118" t="str">
        <f t="shared" si="28"/>
        <v/>
      </c>
      <c r="S21" s="83"/>
      <c r="T21" s="83" t="str">
        <f t="shared" si="1"/>
        <v/>
      </c>
      <c r="U21" s="83" t="str">
        <f t="shared" si="2"/>
        <v/>
      </c>
      <c r="V21" s="83" t="str">
        <f t="shared" si="3"/>
        <v/>
      </c>
      <c r="W21" s="83" t="str">
        <f t="shared" si="4"/>
        <v/>
      </c>
      <c r="X21" s="83" t="str">
        <f t="shared" si="5"/>
        <v/>
      </c>
      <c r="Y21" s="83" t="str">
        <f t="shared" si="6"/>
        <v/>
      </c>
      <c r="Z21" s="83" t="str">
        <f t="shared" si="7"/>
        <v/>
      </c>
      <c r="AA21" s="71"/>
      <c r="AB21" s="1" t="s">
        <v>139</v>
      </c>
      <c r="AC21" s="1" t="s">
        <v>98</v>
      </c>
      <c r="AD21" s="1">
        <f>COUNTIF(J$10:J$99,"150")</f>
        <v>0</v>
      </c>
      <c r="AE21" s="1">
        <v>150</v>
      </c>
      <c r="AF21" s="38" t="str">
        <f t="shared" si="30"/>
        <v/>
      </c>
      <c r="AG21" s="38" t="str">
        <f t="shared" si="31"/>
        <v/>
      </c>
      <c r="AH21" s="38" t="str">
        <f t="shared" si="32"/>
        <v/>
      </c>
      <c r="AI21" s="36" t="str">
        <f t="shared" si="29"/>
        <v/>
      </c>
      <c r="AJ21" s="36" t="str">
        <f>IF(J21="","",2200)</f>
        <v/>
      </c>
      <c r="AK21" s="36" t="str">
        <f t="shared" si="11"/>
        <v/>
      </c>
      <c r="AL21" s="36" t="str">
        <f t="shared" si="12"/>
        <v/>
      </c>
      <c r="AO21" s="1">
        <v>12</v>
      </c>
      <c r="AP21" s="83" t="str">
        <f t="shared" si="13"/>
        <v/>
      </c>
      <c r="AQ21" s="83" t="str">
        <f t="shared" si="14"/>
        <v/>
      </c>
      <c r="AR21" s="83" t="str">
        <f t="shared" si="15"/>
        <v/>
      </c>
      <c r="AS21" s="83" t="str">
        <f t="shared" si="16"/>
        <v/>
      </c>
      <c r="AT21" s="83">
        <f t="shared" si="17"/>
        <v>9</v>
      </c>
      <c r="AU21" s="83" t="str">
        <f t="shared" si="18"/>
        <v>8</v>
      </c>
      <c r="AV21" s="83">
        <f t="shared" si="19"/>
        <v>6</v>
      </c>
      <c r="AW21" s="83" t="str">
        <f t="shared" si="20"/>
        <v>9</v>
      </c>
      <c r="AX21" s="83" t="str">
        <f t="shared" si="21"/>
        <v>8</v>
      </c>
      <c r="AY21" s="83" t="str">
        <f t="shared" si="22"/>
        <v>6</v>
      </c>
      <c r="AZ21" s="83" t="str">
        <f t="shared" si="23"/>
        <v>9</v>
      </c>
      <c r="BA21" s="1" t="str">
        <f t="shared" si="24"/>
        <v>8</v>
      </c>
      <c r="BB21" s="1" t="str">
        <f t="shared" si="25"/>
        <v>6</v>
      </c>
      <c r="BC21" s="1" t="str">
        <f t="shared" si="33"/>
        <v/>
      </c>
    </row>
    <row r="22" spans="1:55" ht="14.25" thickBot="1">
      <c r="A22" s="12">
        <v>13</v>
      </c>
      <c r="B22" s="14"/>
      <c r="C22" s="14"/>
      <c r="D22" s="14"/>
      <c r="E22" s="15"/>
      <c r="F22" s="244"/>
      <c r="G22" s="245"/>
      <c r="H22" s="246"/>
      <c r="I22" s="52"/>
      <c r="J22" s="45"/>
      <c r="K22" s="45"/>
      <c r="L22" s="80"/>
      <c r="M22" s="65"/>
      <c r="N22" s="65"/>
      <c r="O22" s="65"/>
      <c r="P22" s="113" t="str">
        <f t="shared" si="26"/>
        <v/>
      </c>
      <c r="Q22" s="120" t="str">
        <f t="shared" si="27"/>
        <v/>
      </c>
      <c r="R22" s="118" t="str">
        <f t="shared" si="28"/>
        <v/>
      </c>
      <c r="S22" s="83"/>
      <c r="T22" s="83" t="str">
        <f t="shared" si="1"/>
        <v/>
      </c>
      <c r="U22" s="83" t="str">
        <f t="shared" si="2"/>
        <v/>
      </c>
      <c r="V22" s="83" t="str">
        <f t="shared" si="3"/>
        <v/>
      </c>
      <c r="W22" s="83" t="str">
        <f t="shared" si="4"/>
        <v/>
      </c>
      <c r="X22" s="83" t="str">
        <f t="shared" si="5"/>
        <v/>
      </c>
      <c r="Y22" s="83" t="str">
        <f t="shared" si="6"/>
        <v/>
      </c>
      <c r="Z22" s="83" t="str">
        <f t="shared" si="7"/>
        <v/>
      </c>
      <c r="AA22" s="71"/>
      <c r="AB22" s="1" t="s">
        <v>79</v>
      </c>
      <c r="AD22" s="1">
        <f>COUNTIF(J$10:J$99,"S")</f>
        <v>0</v>
      </c>
      <c r="AE22" s="1" t="s">
        <v>99</v>
      </c>
      <c r="AF22" s="38" t="str">
        <f t="shared" si="30"/>
        <v/>
      </c>
      <c r="AG22" s="38" t="str">
        <f t="shared" si="31"/>
        <v/>
      </c>
      <c r="AH22" s="38" t="str">
        <f t="shared" si="32"/>
        <v/>
      </c>
      <c r="AI22" s="36" t="str">
        <f t="shared" si="29"/>
        <v/>
      </c>
      <c r="AJ22" s="36" t="str">
        <f>IF(J22="","",2200)</f>
        <v/>
      </c>
      <c r="AK22" s="36" t="str">
        <f t="shared" ref="AK22:AK85" si="34">IF(L22="",AG22,0)</f>
        <v/>
      </c>
      <c r="AL22" s="36" t="str">
        <f t="shared" ref="AL22:AL85" si="35">IF(L22="",AH22,0)</f>
        <v/>
      </c>
      <c r="AP22" s="83" t="str">
        <f t="shared" si="13"/>
        <v/>
      </c>
      <c r="AQ22" s="83" t="str">
        <f t="shared" si="14"/>
        <v/>
      </c>
      <c r="AR22" s="83" t="str">
        <f t="shared" si="15"/>
        <v/>
      </c>
      <c r="AS22" s="83" t="str">
        <f t="shared" si="16"/>
        <v/>
      </c>
      <c r="AT22" s="83">
        <f t="shared" si="17"/>
        <v>9</v>
      </c>
      <c r="AU22" s="83" t="str">
        <f t="shared" si="18"/>
        <v>8</v>
      </c>
      <c r="AV22" s="83">
        <f t="shared" si="19"/>
        <v>6</v>
      </c>
      <c r="AW22" s="83" t="str">
        <f t="shared" si="20"/>
        <v>9</v>
      </c>
      <c r="AX22" s="83" t="str">
        <f t="shared" si="21"/>
        <v>8</v>
      </c>
      <c r="AY22" s="83" t="str">
        <f t="shared" si="22"/>
        <v>6</v>
      </c>
      <c r="AZ22" s="83" t="str">
        <f t="shared" si="23"/>
        <v>9</v>
      </c>
      <c r="BA22" s="1" t="str">
        <f t="shared" si="24"/>
        <v>8</v>
      </c>
      <c r="BB22" s="1" t="str">
        <f t="shared" si="25"/>
        <v>6</v>
      </c>
      <c r="BC22" s="1" t="str">
        <f t="shared" si="33"/>
        <v/>
      </c>
    </row>
    <row r="23" spans="1:55" ht="14.25" thickBot="1">
      <c r="A23" s="12">
        <v>14</v>
      </c>
      <c r="B23" s="14"/>
      <c r="C23" s="14"/>
      <c r="D23" s="14"/>
      <c r="E23" s="15"/>
      <c r="F23" s="244"/>
      <c r="G23" s="245"/>
      <c r="H23" s="246"/>
      <c r="I23" s="52"/>
      <c r="J23" s="45"/>
      <c r="K23" s="45"/>
      <c r="L23" s="80"/>
      <c r="M23" s="65"/>
      <c r="N23" s="65"/>
      <c r="O23" s="65"/>
      <c r="P23" s="113" t="str">
        <f t="shared" si="26"/>
        <v/>
      </c>
      <c r="Q23" s="120" t="str">
        <f t="shared" si="27"/>
        <v/>
      </c>
      <c r="R23" s="118" t="str">
        <f t="shared" si="28"/>
        <v/>
      </c>
      <c r="S23" s="83"/>
      <c r="T23" s="83" t="str">
        <f t="shared" si="1"/>
        <v/>
      </c>
      <c r="U23" s="83" t="str">
        <f t="shared" si="2"/>
        <v/>
      </c>
      <c r="V23" s="83" t="str">
        <f t="shared" si="3"/>
        <v/>
      </c>
      <c r="W23" s="83" t="str">
        <f t="shared" si="4"/>
        <v/>
      </c>
      <c r="X23" s="83" t="str">
        <f t="shared" si="5"/>
        <v/>
      </c>
      <c r="Y23" s="83" t="str">
        <f t="shared" si="6"/>
        <v/>
      </c>
      <c r="Z23" s="83" t="str">
        <f t="shared" si="7"/>
        <v/>
      </c>
      <c r="AA23" s="71"/>
      <c r="AB23" s="1" t="s">
        <v>80</v>
      </c>
      <c r="AD23" s="1">
        <f>COUNTIF(J$10:J$99,"M")</f>
        <v>0</v>
      </c>
      <c r="AE23" s="1" t="s">
        <v>110</v>
      </c>
      <c r="AF23" s="38" t="str">
        <f t="shared" si="30"/>
        <v/>
      </c>
      <c r="AG23" s="38" t="str">
        <f t="shared" si="31"/>
        <v/>
      </c>
      <c r="AH23" s="38" t="str">
        <f t="shared" si="32"/>
        <v/>
      </c>
      <c r="AI23" s="36" t="str">
        <f t="shared" si="29"/>
        <v/>
      </c>
      <c r="AJ23" s="36" t="str">
        <f>IF(J23="","",2200)</f>
        <v/>
      </c>
      <c r="AK23" s="36" t="str">
        <f t="shared" si="34"/>
        <v/>
      </c>
      <c r="AL23" s="36" t="str">
        <f t="shared" si="35"/>
        <v/>
      </c>
      <c r="AP23" s="83" t="str">
        <f t="shared" si="13"/>
        <v/>
      </c>
      <c r="AQ23" s="83" t="str">
        <f t="shared" si="14"/>
        <v/>
      </c>
      <c r="AR23" s="83" t="str">
        <f t="shared" si="15"/>
        <v/>
      </c>
      <c r="AS23" s="83" t="str">
        <f t="shared" si="16"/>
        <v/>
      </c>
      <c r="AT23" s="83">
        <f t="shared" si="17"/>
        <v>9</v>
      </c>
      <c r="AU23" s="83" t="str">
        <f t="shared" si="18"/>
        <v>8</v>
      </c>
      <c r="AV23" s="83">
        <f t="shared" si="19"/>
        <v>6</v>
      </c>
      <c r="AW23" s="83" t="str">
        <f t="shared" si="20"/>
        <v>9</v>
      </c>
      <c r="AX23" s="83" t="str">
        <f t="shared" si="21"/>
        <v>8</v>
      </c>
      <c r="AY23" s="83" t="str">
        <f t="shared" si="22"/>
        <v>6</v>
      </c>
      <c r="AZ23" s="83" t="str">
        <f t="shared" si="23"/>
        <v>9</v>
      </c>
      <c r="BA23" s="1" t="str">
        <f t="shared" si="24"/>
        <v>8</v>
      </c>
      <c r="BB23" s="1" t="str">
        <f t="shared" si="25"/>
        <v>6</v>
      </c>
      <c r="BC23" s="1" t="str">
        <f t="shared" si="33"/>
        <v/>
      </c>
    </row>
    <row r="24" spans="1:55" ht="14.25" thickBot="1">
      <c r="A24" s="12">
        <v>15</v>
      </c>
      <c r="B24" s="14"/>
      <c r="C24" s="14"/>
      <c r="D24" s="14"/>
      <c r="E24" s="15"/>
      <c r="F24" s="244"/>
      <c r="G24" s="245"/>
      <c r="H24" s="246"/>
      <c r="I24" s="52"/>
      <c r="J24" s="45"/>
      <c r="K24" s="45"/>
      <c r="L24" s="80"/>
      <c r="M24" s="65"/>
      <c r="N24" s="65"/>
      <c r="O24" s="65"/>
      <c r="P24" s="113" t="str">
        <f t="shared" si="26"/>
        <v/>
      </c>
      <c r="Q24" s="120" t="str">
        <f t="shared" si="27"/>
        <v/>
      </c>
      <c r="R24" s="118" t="str">
        <f t="shared" si="28"/>
        <v/>
      </c>
      <c r="S24" s="83"/>
      <c r="T24" s="83" t="str">
        <f t="shared" si="1"/>
        <v/>
      </c>
      <c r="U24" s="83" t="str">
        <f t="shared" si="2"/>
        <v/>
      </c>
      <c r="V24" s="83" t="str">
        <f t="shared" si="3"/>
        <v/>
      </c>
      <c r="W24" s="83" t="str">
        <f t="shared" si="4"/>
        <v/>
      </c>
      <c r="X24" s="83" t="str">
        <f t="shared" si="5"/>
        <v/>
      </c>
      <c r="Y24" s="83" t="str">
        <f t="shared" si="6"/>
        <v/>
      </c>
      <c r="Z24" s="83" t="str">
        <f t="shared" si="7"/>
        <v/>
      </c>
      <c r="AA24" s="71"/>
      <c r="AD24" s="1">
        <f>COUNTIF(J$10:J$99,"L")</f>
        <v>0</v>
      </c>
      <c r="AE24" s="1" t="s">
        <v>111</v>
      </c>
      <c r="AF24" s="38" t="str">
        <f t="shared" si="30"/>
        <v/>
      </c>
      <c r="AG24" s="38" t="str">
        <f t="shared" si="31"/>
        <v/>
      </c>
      <c r="AH24" s="38" t="str">
        <f t="shared" si="32"/>
        <v/>
      </c>
      <c r="AI24" s="36" t="str">
        <f t="shared" si="29"/>
        <v/>
      </c>
      <c r="AJ24" s="36" t="str">
        <f>IF(J24="","",2200)</f>
        <v/>
      </c>
      <c r="AK24" s="36" t="str">
        <f t="shared" si="34"/>
        <v/>
      </c>
      <c r="AL24" s="36" t="str">
        <f t="shared" si="35"/>
        <v/>
      </c>
      <c r="AP24" s="83" t="str">
        <f t="shared" si="13"/>
        <v/>
      </c>
      <c r="AQ24" s="83" t="str">
        <f t="shared" si="14"/>
        <v/>
      </c>
      <c r="AR24" s="83" t="str">
        <f t="shared" si="15"/>
        <v/>
      </c>
      <c r="AS24" s="83" t="str">
        <f t="shared" si="16"/>
        <v/>
      </c>
      <c r="AT24" s="83">
        <f t="shared" si="17"/>
        <v>9</v>
      </c>
      <c r="AU24" s="83" t="str">
        <f t="shared" si="18"/>
        <v>8</v>
      </c>
      <c r="AV24" s="83">
        <f t="shared" si="19"/>
        <v>6</v>
      </c>
      <c r="AW24" s="83" t="str">
        <f t="shared" si="20"/>
        <v>9</v>
      </c>
      <c r="AX24" s="83" t="str">
        <f t="shared" si="21"/>
        <v>8</v>
      </c>
      <c r="AY24" s="83" t="str">
        <f t="shared" si="22"/>
        <v>6</v>
      </c>
      <c r="AZ24" s="83" t="str">
        <f t="shared" si="23"/>
        <v>9</v>
      </c>
      <c r="BA24" s="1" t="str">
        <f t="shared" si="24"/>
        <v>8</v>
      </c>
      <c r="BB24" s="1" t="str">
        <f t="shared" si="25"/>
        <v>6</v>
      </c>
      <c r="BC24" s="1" t="str">
        <f t="shared" si="33"/>
        <v/>
      </c>
    </row>
    <row r="25" spans="1:55" ht="14.25" thickBot="1">
      <c r="A25" s="12">
        <v>16</v>
      </c>
      <c r="B25" s="14"/>
      <c r="C25" s="14"/>
      <c r="D25" s="14"/>
      <c r="E25" s="15"/>
      <c r="F25" s="244"/>
      <c r="G25" s="245"/>
      <c r="H25" s="246"/>
      <c r="I25" s="52"/>
      <c r="J25" s="45"/>
      <c r="K25" s="45"/>
      <c r="L25" s="80"/>
      <c r="M25" s="65"/>
      <c r="N25" s="65"/>
      <c r="O25" s="65"/>
      <c r="P25" s="113" t="str">
        <f t="shared" si="26"/>
        <v/>
      </c>
      <c r="Q25" s="120" t="str">
        <f t="shared" si="27"/>
        <v/>
      </c>
      <c r="R25" s="118" t="str">
        <f t="shared" si="28"/>
        <v/>
      </c>
      <c r="S25" s="83"/>
      <c r="T25" s="83" t="str">
        <f t="shared" si="1"/>
        <v/>
      </c>
      <c r="U25" s="83" t="str">
        <f t="shared" si="2"/>
        <v/>
      </c>
      <c r="V25" s="83" t="str">
        <f t="shared" si="3"/>
        <v/>
      </c>
      <c r="W25" s="83" t="str">
        <f t="shared" si="4"/>
        <v/>
      </c>
      <c r="X25" s="83" t="str">
        <f t="shared" si="5"/>
        <v/>
      </c>
      <c r="Y25" s="83" t="str">
        <f t="shared" si="6"/>
        <v/>
      </c>
      <c r="Z25" s="83" t="str">
        <f t="shared" si="7"/>
        <v/>
      </c>
      <c r="AA25" s="71"/>
      <c r="AB25" s="1" t="s">
        <v>124</v>
      </c>
      <c r="AD25" s="1">
        <f>COUNTIF(J$10:J$99,"XL")</f>
        <v>0</v>
      </c>
      <c r="AE25" s="1" t="s">
        <v>106</v>
      </c>
      <c r="AF25" s="38" t="str">
        <f t="shared" si="30"/>
        <v/>
      </c>
      <c r="AG25" s="38" t="str">
        <f t="shared" si="31"/>
        <v/>
      </c>
      <c r="AH25" s="38" t="str">
        <f t="shared" si="32"/>
        <v/>
      </c>
      <c r="AI25" s="36" t="str">
        <f t="shared" si="29"/>
        <v/>
      </c>
      <c r="AJ25" s="36" t="str">
        <f>IF(J25="","",2200)</f>
        <v/>
      </c>
      <c r="AK25" s="36" t="str">
        <f t="shared" si="34"/>
        <v/>
      </c>
      <c r="AL25" s="36" t="str">
        <f t="shared" si="35"/>
        <v/>
      </c>
      <c r="AP25" s="83" t="str">
        <f t="shared" si="13"/>
        <v/>
      </c>
      <c r="AQ25" s="83" t="str">
        <f t="shared" si="14"/>
        <v/>
      </c>
      <c r="AR25" s="83" t="str">
        <f t="shared" si="15"/>
        <v/>
      </c>
      <c r="AS25" s="83" t="str">
        <f t="shared" si="16"/>
        <v/>
      </c>
      <c r="AT25" s="83">
        <f t="shared" si="17"/>
        <v>9</v>
      </c>
      <c r="AU25" s="83" t="str">
        <f t="shared" si="18"/>
        <v>8</v>
      </c>
      <c r="AV25" s="83">
        <f t="shared" si="19"/>
        <v>6</v>
      </c>
      <c r="AW25" s="83" t="str">
        <f t="shared" si="20"/>
        <v>9</v>
      </c>
      <c r="AX25" s="83" t="str">
        <f t="shared" si="21"/>
        <v>8</v>
      </c>
      <c r="AY25" s="83" t="str">
        <f t="shared" si="22"/>
        <v>6</v>
      </c>
      <c r="AZ25" s="83" t="str">
        <f t="shared" si="23"/>
        <v>9</v>
      </c>
      <c r="BA25" s="1" t="str">
        <f t="shared" si="24"/>
        <v>8</v>
      </c>
      <c r="BB25" s="1" t="str">
        <f t="shared" si="25"/>
        <v>6</v>
      </c>
      <c r="BC25" s="1" t="str">
        <f t="shared" si="33"/>
        <v/>
      </c>
    </row>
    <row r="26" spans="1:55" ht="14.25" thickBot="1">
      <c r="A26" s="12">
        <v>17</v>
      </c>
      <c r="B26" s="14"/>
      <c r="C26" s="14"/>
      <c r="D26" s="14"/>
      <c r="E26" s="15"/>
      <c r="F26" s="244"/>
      <c r="G26" s="245"/>
      <c r="H26" s="246"/>
      <c r="I26" s="52"/>
      <c r="J26" s="45"/>
      <c r="K26" s="45"/>
      <c r="L26" s="80"/>
      <c r="M26" s="65"/>
      <c r="N26" s="65"/>
      <c r="O26" s="65"/>
      <c r="P26" s="113" t="str">
        <f t="shared" si="26"/>
        <v/>
      </c>
      <c r="Q26" s="120" t="str">
        <f t="shared" si="27"/>
        <v/>
      </c>
      <c r="R26" s="118" t="str">
        <f t="shared" si="28"/>
        <v/>
      </c>
      <c r="S26" s="83"/>
      <c r="T26" s="83" t="str">
        <f t="shared" si="1"/>
        <v/>
      </c>
      <c r="U26" s="83" t="str">
        <f t="shared" si="2"/>
        <v/>
      </c>
      <c r="V26" s="83" t="str">
        <f t="shared" si="3"/>
        <v/>
      </c>
      <c r="W26" s="83" t="str">
        <f t="shared" si="4"/>
        <v/>
      </c>
      <c r="X26" s="83" t="str">
        <f t="shared" si="5"/>
        <v/>
      </c>
      <c r="Y26" s="83" t="str">
        <f t="shared" si="6"/>
        <v/>
      </c>
      <c r="Z26" s="83" t="str">
        <f t="shared" si="7"/>
        <v/>
      </c>
      <c r="AA26" s="71"/>
      <c r="AB26" s="1" t="s">
        <v>125</v>
      </c>
      <c r="AD26" s="1">
        <f>COUNTIF(J$10:J$99,"2XL")</f>
        <v>0</v>
      </c>
      <c r="AE26" s="1" t="s">
        <v>107</v>
      </c>
      <c r="AF26" s="38" t="str">
        <f t="shared" si="30"/>
        <v/>
      </c>
      <c r="AG26" s="38" t="str">
        <f t="shared" si="31"/>
        <v/>
      </c>
      <c r="AH26" s="38" t="str">
        <f t="shared" si="32"/>
        <v/>
      </c>
      <c r="AI26" s="36" t="str">
        <f t="shared" si="29"/>
        <v/>
      </c>
      <c r="AJ26" s="36" t="str">
        <f>IF(J26="","",2200)</f>
        <v/>
      </c>
      <c r="AK26" s="36" t="str">
        <f t="shared" si="34"/>
        <v/>
      </c>
      <c r="AL26" s="36" t="str">
        <f t="shared" si="35"/>
        <v/>
      </c>
      <c r="AP26" s="83" t="str">
        <f t="shared" si="13"/>
        <v/>
      </c>
      <c r="AQ26" s="83" t="str">
        <f t="shared" si="14"/>
        <v/>
      </c>
      <c r="AR26" s="83" t="str">
        <f t="shared" si="15"/>
        <v/>
      </c>
      <c r="AS26" s="83" t="str">
        <f t="shared" si="16"/>
        <v/>
      </c>
      <c r="AT26" s="83">
        <f t="shared" si="17"/>
        <v>9</v>
      </c>
      <c r="AU26" s="83" t="str">
        <f t="shared" si="18"/>
        <v>8</v>
      </c>
      <c r="AV26" s="83">
        <f t="shared" si="19"/>
        <v>6</v>
      </c>
      <c r="AW26" s="83" t="str">
        <f t="shared" si="20"/>
        <v>9</v>
      </c>
      <c r="AX26" s="83" t="str">
        <f t="shared" si="21"/>
        <v>8</v>
      </c>
      <c r="AY26" s="83" t="str">
        <f t="shared" si="22"/>
        <v>6</v>
      </c>
      <c r="AZ26" s="83" t="str">
        <f t="shared" si="23"/>
        <v>9</v>
      </c>
      <c r="BA26" s="1" t="str">
        <f t="shared" si="24"/>
        <v>8</v>
      </c>
      <c r="BB26" s="1" t="str">
        <f t="shared" si="25"/>
        <v>6</v>
      </c>
      <c r="BC26" s="1" t="str">
        <f t="shared" si="33"/>
        <v/>
      </c>
    </row>
    <row r="27" spans="1:55" ht="14.25" thickBot="1">
      <c r="A27" s="12">
        <v>18</v>
      </c>
      <c r="B27" s="14"/>
      <c r="C27" s="14"/>
      <c r="D27" s="14"/>
      <c r="E27" s="15"/>
      <c r="F27" s="244"/>
      <c r="G27" s="245"/>
      <c r="H27" s="246"/>
      <c r="I27" s="52"/>
      <c r="J27" s="45"/>
      <c r="K27" s="45"/>
      <c r="L27" s="80"/>
      <c r="M27" s="65"/>
      <c r="N27" s="65"/>
      <c r="O27" s="65"/>
      <c r="P27" s="113" t="str">
        <f t="shared" si="26"/>
        <v/>
      </c>
      <c r="Q27" s="120" t="str">
        <f t="shared" si="27"/>
        <v/>
      </c>
      <c r="R27" s="118" t="str">
        <f t="shared" si="28"/>
        <v/>
      </c>
      <c r="S27" s="83"/>
      <c r="T27" s="83" t="str">
        <f t="shared" si="1"/>
        <v/>
      </c>
      <c r="U27" s="83" t="str">
        <f t="shared" si="2"/>
        <v/>
      </c>
      <c r="V27" s="83" t="str">
        <f t="shared" si="3"/>
        <v/>
      </c>
      <c r="W27" s="83" t="str">
        <f t="shared" si="4"/>
        <v/>
      </c>
      <c r="X27" s="83" t="str">
        <f t="shared" si="5"/>
        <v/>
      </c>
      <c r="Y27" s="83" t="str">
        <f t="shared" si="6"/>
        <v/>
      </c>
      <c r="Z27" s="83" t="str">
        <f t="shared" si="7"/>
        <v/>
      </c>
      <c r="AA27" s="71"/>
      <c r="AB27" s="1" t="s">
        <v>126</v>
      </c>
      <c r="AD27" s="1">
        <f>COUNTIF(J$10:J$99,"3XL")</f>
        <v>0</v>
      </c>
      <c r="AE27" s="1" t="s">
        <v>141</v>
      </c>
      <c r="AF27" s="38" t="str">
        <f t="shared" si="30"/>
        <v/>
      </c>
      <c r="AG27" s="38" t="str">
        <f t="shared" si="31"/>
        <v/>
      </c>
      <c r="AH27" s="38" t="str">
        <f t="shared" si="32"/>
        <v/>
      </c>
      <c r="AI27" s="36" t="str">
        <f t="shared" si="29"/>
        <v/>
      </c>
      <c r="AJ27" s="36" t="str">
        <f>IF(J27="","",2200)</f>
        <v/>
      </c>
      <c r="AK27" s="36" t="str">
        <f t="shared" si="34"/>
        <v/>
      </c>
      <c r="AL27" s="36" t="str">
        <f t="shared" si="35"/>
        <v/>
      </c>
      <c r="AP27" s="83" t="str">
        <f t="shared" si="13"/>
        <v/>
      </c>
      <c r="AQ27" s="83" t="str">
        <f t="shared" si="14"/>
        <v/>
      </c>
      <c r="AR27" s="83" t="str">
        <f t="shared" si="15"/>
        <v/>
      </c>
      <c r="AS27" s="83" t="str">
        <f t="shared" si="16"/>
        <v/>
      </c>
      <c r="AT27" s="83">
        <f t="shared" si="17"/>
        <v>9</v>
      </c>
      <c r="AU27" s="83" t="str">
        <f t="shared" si="18"/>
        <v>8</v>
      </c>
      <c r="AV27" s="83">
        <f t="shared" si="19"/>
        <v>6</v>
      </c>
      <c r="AW27" s="83" t="str">
        <f t="shared" si="20"/>
        <v>9</v>
      </c>
      <c r="AX27" s="83" t="str">
        <f t="shared" si="21"/>
        <v>8</v>
      </c>
      <c r="AY27" s="83" t="str">
        <f t="shared" si="22"/>
        <v>6</v>
      </c>
      <c r="AZ27" s="83" t="str">
        <f t="shared" si="23"/>
        <v>9</v>
      </c>
      <c r="BA27" s="1" t="str">
        <f t="shared" si="24"/>
        <v>8</v>
      </c>
      <c r="BB27" s="1" t="str">
        <f t="shared" si="25"/>
        <v>6</v>
      </c>
      <c r="BC27" s="1" t="str">
        <f t="shared" si="33"/>
        <v/>
      </c>
    </row>
    <row r="28" spans="1:55" ht="14.25" thickBot="1">
      <c r="A28" s="12">
        <v>19</v>
      </c>
      <c r="B28" s="14"/>
      <c r="C28" s="14"/>
      <c r="D28" s="14"/>
      <c r="E28" s="15"/>
      <c r="F28" s="244"/>
      <c r="G28" s="245"/>
      <c r="H28" s="246"/>
      <c r="I28" s="52"/>
      <c r="J28" s="45"/>
      <c r="K28" s="45"/>
      <c r="L28" s="80"/>
      <c r="M28" s="65"/>
      <c r="N28" s="65"/>
      <c r="O28" s="65"/>
      <c r="P28" s="113" t="str">
        <f t="shared" si="26"/>
        <v/>
      </c>
      <c r="Q28" s="120" t="str">
        <f t="shared" si="27"/>
        <v/>
      </c>
      <c r="R28" s="118" t="str">
        <f t="shared" si="28"/>
        <v/>
      </c>
      <c r="S28" s="83"/>
      <c r="T28" s="83" t="str">
        <f t="shared" si="1"/>
        <v/>
      </c>
      <c r="U28" s="83" t="str">
        <f t="shared" si="2"/>
        <v/>
      </c>
      <c r="V28" s="83" t="str">
        <f t="shared" si="3"/>
        <v/>
      </c>
      <c r="W28" s="83" t="str">
        <f t="shared" si="4"/>
        <v/>
      </c>
      <c r="X28" s="83" t="str">
        <f t="shared" si="5"/>
        <v/>
      </c>
      <c r="Y28" s="83" t="str">
        <f t="shared" si="6"/>
        <v/>
      </c>
      <c r="Z28" s="83" t="str">
        <f t="shared" si="7"/>
        <v/>
      </c>
      <c r="AA28" s="71"/>
      <c r="AB28" s="1" t="s">
        <v>127</v>
      </c>
      <c r="AD28" s="1">
        <f>COUNTIF(J$10:J$99,"4XL")</f>
        <v>0</v>
      </c>
      <c r="AE28" s="1" t="s">
        <v>142</v>
      </c>
      <c r="AF28" s="38" t="str">
        <f t="shared" si="30"/>
        <v/>
      </c>
      <c r="AG28" s="38" t="str">
        <f t="shared" si="31"/>
        <v/>
      </c>
      <c r="AH28" s="38" t="str">
        <f t="shared" si="32"/>
        <v/>
      </c>
      <c r="AI28" s="36" t="str">
        <f t="shared" si="29"/>
        <v/>
      </c>
      <c r="AJ28" s="36" t="str">
        <f>IF(J28="","",2200)</f>
        <v/>
      </c>
      <c r="AK28" s="36" t="str">
        <f t="shared" si="34"/>
        <v/>
      </c>
      <c r="AL28" s="36" t="str">
        <f t="shared" si="35"/>
        <v/>
      </c>
      <c r="AP28" s="83" t="str">
        <f t="shared" si="13"/>
        <v/>
      </c>
      <c r="AQ28" s="83" t="str">
        <f t="shared" si="14"/>
        <v/>
      </c>
      <c r="AR28" s="83" t="str">
        <f t="shared" si="15"/>
        <v/>
      </c>
      <c r="AS28" s="83" t="str">
        <f t="shared" si="16"/>
        <v/>
      </c>
      <c r="AT28" s="83">
        <f t="shared" si="17"/>
        <v>9</v>
      </c>
      <c r="AU28" s="83" t="str">
        <f t="shared" si="18"/>
        <v>8</v>
      </c>
      <c r="AV28" s="83">
        <f t="shared" si="19"/>
        <v>6</v>
      </c>
      <c r="AW28" s="83" t="str">
        <f t="shared" si="20"/>
        <v>9</v>
      </c>
      <c r="AX28" s="83" t="str">
        <f t="shared" si="21"/>
        <v>8</v>
      </c>
      <c r="AY28" s="83" t="str">
        <f t="shared" si="22"/>
        <v>6</v>
      </c>
      <c r="AZ28" s="83" t="str">
        <f t="shared" si="23"/>
        <v>9</v>
      </c>
      <c r="BA28" s="1" t="str">
        <f t="shared" si="24"/>
        <v>8</v>
      </c>
      <c r="BB28" s="1" t="str">
        <f t="shared" si="25"/>
        <v>6</v>
      </c>
      <c r="BC28" s="1" t="str">
        <f t="shared" si="33"/>
        <v/>
      </c>
    </row>
    <row r="29" spans="1:55" ht="14.25" thickBot="1">
      <c r="A29" s="12">
        <v>20</v>
      </c>
      <c r="B29" s="14"/>
      <c r="C29" s="14"/>
      <c r="D29" s="14"/>
      <c r="E29" s="15"/>
      <c r="F29" s="244"/>
      <c r="G29" s="245"/>
      <c r="H29" s="246"/>
      <c r="I29" s="52"/>
      <c r="J29" s="45"/>
      <c r="K29" s="45"/>
      <c r="L29" s="80"/>
      <c r="M29" s="39"/>
      <c r="N29" s="65"/>
      <c r="O29" s="65"/>
      <c r="P29" s="113" t="str">
        <f t="shared" si="26"/>
        <v/>
      </c>
      <c r="Q29" s="120" t="str">
        <f t="shared" si="27"/>
        <v/>
      </c>
      <c r="R29" s="118" t="str">
        <f t="shared" si="28"/>
        <v/>
      </c>
      <c r="S29" s="83"/>
      <c r="T29" s="83" t="str">
        <f t="shared" si="1"/>
        <v/>
      </c>
      <c r="U29" s="83" t="str">
        <f t="shared" si="2"/>
        <v/>
      </c>
      <c r="V29" s="83" t="str">
        <f t="shared" si="3"/>
        <v/>
      </c>
      <c r="W29" s="83" t="str">
        <f t="shared" si="4"/>
        <v/>
      </c>
      <c r="X29" s="83" t="str">
        <f t="shared" si="5"/>
        <v/>
      </c>
      <c r="Y29" s="83" t="str">
        <f t="shared" si="6"/>
        <v/>
      </c>
      <c r="Z29" s="83" t="str">
        <f t="shared" si="7"/>
        <v/>
      </c>
      <c r="AA29" s="71"/>
      <c r="AB29" s="1" t="s">
        <v>128</v>
      </c>
      <c r="AD29" s="1">
        <f>COUNTIF(J$10:J$99,"5XL")</f>
        <v>0</v>
      </c>
      <c r="AE29" s="1" t="s">
        <v>143</v>
      </c>
      <c r="AF29" s="38" t="str">
        <f t="shared" si="30"/>
        <v/>
      </c>
      <c r="AG29" s="38" t="str">
        <f t="shared" si="31"/>
        <v/>
      </c>
      <c r="AH29" s="38" t="str">
        <f t="shared" si="32"/>
        <v/>
      </c>
      <c r="AI29" s="36" t="str">
        <f t="shared" si="29"/>
        <v/>
      </c>
      <c r="AJ29" s="36" t="str">
        <f>IF(J29="","",2200)</f>
        <v/>
      </c>
      <c r="AK29" s="36" t="str">
        <f t="shared" si="34"/>
        <v/>
      </c>
      <c r="AL29" s="36" t="str">
        <f t="shared" si="35"/>
        <v/>
      </c>
      <c r="AP29" s="83" t="str">
        <f t="shared" si="13"/>
        <v/>
      </c>
      <c r="AQ29" s="83" t="str">
        <f t="shared" si="14"/>
        <v/>
      </c>
      <c r="AR29" s="83" t="str">
        <f t="shared" si="15"/>
        <v/>
      </c>
      <c r="AS29" s="83" t="str">
        <f t="shared" si="16"/>
        <v/>
      </c>
      <c r="AT29" s="83">
        <f t="shared" si="17"/>
        <v>9</v>
      </c>
      <c r="AU29" s="83" t="str">
        <f t="shared" si="18"/>
        <v>8</v>
      </c>
      <c r="AV29" s="83">
        <f t="shared" si="19"/>
        <v>6</v>
      </c>
      <c r="AW29" s="83" t="str">
        <f t="shared" si="20"/>
        <v>9</v>
      </c>
      <c r="AX29" s="83" t="str">
        <f t="shared" si="21"/>
        <v>8</v>
      </c>
      <c r="AY29" s="83" t="str">
        <f t="shared" si="22"/>
        <v>6</v>
      </c>
      <c r="AZ29" s="83" t="str">
        <f t="shared" si="23"/>
        <v>9</v>
      </c>
      <c r="BA29" s="1" t="str">
        <f t="shared" si="24"/>
        <v>8</v>
      </c>
      <c r="BB29" s="1" t="str">
        <f t="shared" si="25"/>
        <v>6</v>
      </c>
      <c r="BC29" s="1" t="str">
        <f t="shared" si="33"/>
        <v/>
      </c>
    </row>
    <row r="30" spans="1:55" ht="14.25" thickBot="1">
      <c r="A30" s="12">
        <v>21</v>
      </c>
      <c r="B30" s="14"/>
      <c r="C30" s="14"/>
      <c r="D30" s="14"/>
      <c r="E30" s="15"/>
      <c r="F30" s="244"/>
      <c r="G30" s="245"/>
      <c r="H30" s="246"/>
      <c r="I30" s="52"/>
      <c r="J30" s="45"/>
      <c r="K30" s="45"/>
      <c r="L30" s="80"/>
      <c r="M30" s="39"/>
      <c r="N30" s="65"/>
      <c r="O30" s="65"/>
      <c r="P30" s="113" t="str">
        <f t="shared" si="26"/>
        <v/>
      </c>
      <c r="Q30" s="120" t="str">
        <f t="shared" si="27"/>
        <v/>
      </c>
      <c r="R30" s="118" t="str">
        <f t="shared" si="28"/>
        <v/>
      </c>
      <c r="S30" s="83"/>
      <c r="T30" s="83" t="str">
        <f t="shared" si="1"/>
        <v/>
      </c>
      <c r="U30" s="83" t="str">
        <f t="shared" si="2"/>
        <v/>
      </c>
      <c r="V30" s="83" t="str">
        <f t="shared" si="3"/>
        <v/>
      </c>
      <c r="W30" s="83" t="str">
        <f t="shared" si="4"/>
        <v/>
      </c>
      <c r="X30" s="83" t="str">
        <f t="shared" si="5"/>
        <v/>
      </c>
      <c r="Y30" s="83" t="str">
        <f t="shared" si="6"/>
        <v/>
      </c>
      <c r="Z30" s="83" t="str">
        <f t="shared" si="7"/>
        <v/>
      </c>
      <c r="AA30" s="71"/>
      <c r="AB30" s="1" t="s">
        <v>129</v>
      </c>
      <c r="AD30" s="1">
        <f>COUNTIF(J$10:J$99,"6XL")</f>
        <v>0</v>
      </c>
      <c r="AE30" s="1" t="s">
        <v>144</v>
      </c>
      <c r="AF30" s="38" t="str">
        <f t="shared" si="30"/>
        <v/>
      </c>
      <c r="AG30" s="38" t="str">
        <f t="shared" si="31"/>
        <v/>
      </c>
      <c r="AH30" s="38" t="str">
        <f t="shared" si="32"/>
        <v/>
      </c>
      <c r="AI30" s="36" t="str">
        <f t="shared" si="29"/>
        <v/>
      </c>
      <c r="AJ30" s="36" t="str">
        <f>IF(J30="","",2200)</f>
        <v/>
      </c>
      <c r="AK30" s="36" t="str">
        <f t="shared" si="34"/>
        <v/>
      </c>
      <c r="AL30" s="36" t="str">
        <f t="shared" si="35"/>
        <v/>
      </c>
      <c r="AP30" s="83" t="str">
        <f t="shared" si="13"/>
        <v/>
      </c>
      <c r="AQ30" s="83" t="str">
        <f t="shared" si="14"/>
        <v/>
      </c>
      <c r="AR30" s="83" t="str">
        <f t="shared" si="15"/>
        <v/>
      </c>
      <c r="AS30" s="83" t="str">
        <f t="shared" si="16"/>
        <v/>
      </c>
      <c r="AT30" s="83">
        <f t="shared" si="17"/>
        <v>9</v>
      </c>
      <c r="AU30" s="83" t="str">
        <f t="shared" si="18"/>
        <v>8</v>
      </c>
      <c r="AV30" s="83">
        <f t="shared" si="19"/>
        <v>6</v>
      </c>
      <c r="AW30" s="83" t="str">
        <f t="shared" si="20"/>
        <v>9</v>
      </c>
      <c r="AX30" s="83" t="str">
        <f t="shared" si="21"/>
        <v>8</v>
      </c>
      <c r="AY30" s="83" t="str">
        <f t="shared" si="22"/>
        <v>6</v>
      </c>
      <c r="AZ30" s="83" t="str">
        <f t="shared" si="23"/>
        <v>9</v>
      </c>
      <c r="BA30" s="1" t="str">
        <f t="shared" si="24"/>
        <v>8</v>
      </c>
      <c r="BB30" s="1" t="str">
        <f t="shared" si="25"/>
        <v>6</v>
      </c>
      <c r="BC30" s="1" t="str">
        <f t="shared" si="33"/>
        <v/>
      </c>
    </row>
    <row r="31" spans="1:55" ht="14.25" thickBot="1">
      <c r="A31" s="12">
        <v>22</v>
      </c>
      <c r="B31" s="14"/>
      <c r="C31" s="14"/>
      <c r="D31" s="14"/>
      <c r="E31" s="15"/>
      <c r="F31" s="244"/>
      <c r="G31" s="245"/>
      <c r="H31" s="246"/>
      <c r="I31" s="52"/>
      <c r="J31" s="45"/>
      <c r="K31" s="45"/>
      <c r="L31" s="80"/>
      <c r="M31" s="39"/>
      <c r="N31" s="65"/>
      <c r="O31" s="65"/>
      <c r="P31" s="113" t="str">
        <f t="shared" si="26"/>
        <v/>
      </c>
      <c r="Q31" s="120" t="str">
        <f t="shared" si="27"/>
        <v/>
      </c>
      <c r="R31" s="118" t="str">
        <f t="shared" si="28"/>
        <v/>
      </c>
      <c r="S31" s="83"/>
      <c r="T31" s="83" t="str">
        <f t="shared" si="1"/>
        <v/>
      </c>
      <c r="U31" s="83" t="str">
        <f t="shared" si="2"/>
        <v/>
      </c>
      <c r="V31" s="83" t="str">
        <f t="shared" si="3"/>
        <v/>
      </c>
      <c r="W31" s="83" t="str">
        <f t="shared" si="4"/>
        <v/>
      </c>
      <c r="X31" s="83" t="str">
        <f t="shared" si="5"/>
        <v/>
      </c>
      <c r="Y31" s="83" t="str">
        <f t="shared" si="6"/>
        <v/>
      </c>
      <c r="Z31" s="83" t="str">
        <f t="shared" si="7"/>
        <v/>
      </c>
      <c r="AA31" s="71"/>
      <c r="AB31" s="1" t="s">
        <v>130</v>
      </c>
      <c r="AD31" s="1">
        <f>COUNTIF(J$10:J$99,"7XL")</f>
        <v>0</v>
      </c>
      <c r="AE31" s="1" t="s">
        <v>145</v>
      </c>
      <c r="AF31" s="38" t="str">
        <f t="shared" si="30"/>
        <v/>
      </c>
      <c r="AG31" s="38" t="str">
        <f t="shared" si="31"/>
        <v/>
      </c>
      <c r="AH31" s="38" t="str">
        <f t="shared" si="32"/>
        <v/>
      </c>
      <c r="AI31" s="36" t="str">
        <f t="shared" si="29"/>
        <v/>
      </c>
      <c r="AJ31" s="36" t="str">
        <f>IF(J31="","",2200)</f>
        <v/>
      </c>
      <c r="AK31" s="36" t="str">
        <f t="shared" si="34"/>
        <v/>
      </c>
      <c r="AL31" s="36" t="str">
        <f t="shared" si="35"/>
        <v/>
      </c>
      <c r="AP31" s="83" t="str">
        <f t="shared" si="13"/>
        <v/>
      </c>
      <c r="AQ31" s="83" t="str">
        <f t="shared" si="14"/>
        <v/>
      </c>
      <c r="AR31" s="83" t="str">
        <f t="shared" si="15"/>
        <v/>
      </c>
      <c r="AS31" s="83" t="str">
        <f t="shared" si="16"/>
        <v/>
      </c>
      <c r="AT31" s="83">
        <f t="shared" si="17"/>
        <v>9</v>
      </c>
      <c r="AU31" s="83" t="str">
        <f t="shared" si="18"/>
        <v>8</v>
      </c>
      <c r="AV31" s="83">
        <f t="shared" si="19"/>
        <v>6</v>
      </c>
      <c r="AW31" s="83" t="str">
        <f t="shared" si="20"/>
        <v>9</v>
      </c>
      <c r="AX31" s="83" t="str">
        <f t="shared" si="21"/>
        <v>8</v>
      </c>
      <c r="AY31" s="83" t="str">
        <f t="shared" si="22"/>
        <v>6</v>
      </c>
      <c r="AZ31" s="83" t="str">
        <f t="shared" si="23"/>
        <v>9</v>
      </c>
      <c r="BA31" s="1" t="str">
        <f t="shared" si="24"/>
        <v>8</v>
      </c>
      <c r="BB31" s="1" t="str">
        <f t="shared" si="25"/>
        <v>6</v>
      </c>
      <c r="BC31" s="1" t="str">
        <f t="shared" si="33"/>
        <v/>
      </c>
    </row>
    <row r="32" spans="1:55" ht="14.25" thickBot="1">
      <c r="A32" s="12">
        <v>23</v>
      </c>
      <c r="B32" s="14"/>
      <c r="C32" s="14"/>
      <c r="D32" s="14"/>
      <c r="E32" s="15"/>
      <c r="F32" s="244"/>
      <c r="G32" s="245"/>
      <c r="H32" s="246"/>
      <c r="I32" s="52"/>
      <c r="J32" s="45"/>
      <c r="K32" s="45"/>
      <c r="L32" s="80"/>
      <c r="M32" s="39"/>
      <c r="N32" s="65"/>
      <c r="O32" s="65"/>
      <c r="P32" s="113" t="str">
        <f t="shared" si="26"/>
        <v/>
      </c>
      <c r="Q32" s="120" t="str">
        <f t="shared" si="27"/>
        <v/>
      </c>
      <c r="R32" s="118" t="str">
        <f t="shared" si="28"/>
        <v/>
      </c>
      <c r="S32" s="83"/>
      <c r="T32" s="83" t="str">
        <f t="shared" si="1"/>
        <v/>
      </c>
      <c r="U32" s="83" t="str">
        <f t="shared" si="2"/>
        <v/>
      </c>
      <c r="V32" s="83" t="str">
        <f t="shared" si="3"/>
        <v/>
      </c>
      <c r="W32" s="83" t="str">
        <f t="shared" si="4"/>
        <v/>
      </c>
      <c r="X32" s="83" t="str">
        <f t="shared" si="5"/>
        <v/>
      </c>
      <c r="Y32" s="83" t="str">
        <f t="shared" si="6"/>
        <v/>
      </c>
      <c r="Z32" s="83" t="str">
        <f t="shared" si="7"/>
        <v/>
      </c>
      <c r="AA32" s="71"/>
      <c r="AB32" s="1" t="s">
        <v>131</v>
      </c>
      <c r="AF32" s="38" t="str">
        <f t="shared" si="30"/>
        <v/>
      </c>
      <c r="AG32" s="38" t="str">
        <f t="shared" si="31"/>
        <v/>
      </c>
      <c r="AH32" s="38" t="str">
        <f t="shared" si="32"/>
        <v/>
      </c>
      <c r="AI32" s="36" t="str">
        <f t="shared" si="29"/>
        <v/>
      </c>
      <c r="AJ32" s="36" t="str">
        <f>IF(J32="","",2200)</f>
        <v/>
      </c>
      <c r="AK32" s="36" t="str">
        <f t="shared" si="34"/>
        <v/>
      </c>
      <c r="AL32" s="36" t="str">
        <f t="shared" si="35"/>
        <v/>
      </c>
      <c r="AP32" s="83" t="str">
        <f t="shared" si="13"/>
        <v/>
      </c>
      <c r="AQ32" s="83" t="str">
        <f t="shared" si="14"/>
        <v/>
      </c>
      <c r="AR32" s="83" t="str">
        <f t="shared" si="15"/>
        <v/>
      </c>
      <c r="AS32" s="83" t="str">
        <f t="shared" si="16"/>
        <v/>
      </c>
      <c r="AT32" s="83">
        <f t="shared" si="17"/>
        <v>9</v>
      </c>
      <c r="AU32" s="83" t="str">
        <f t="shared" si="18"/>
        <v>8</v>
      </c>
      <c r="AV32" s="83">
        <f t="shared" si="19"/>
        <v>6</v>
      </c>
      <c r="AW32" s="83" t="str">
        <f t="shared" si="20"/>
        <v>9</v>
      </c>
      <c r="AX32" s="83" t="str">
        <f t="shared" si="21"/>
        <v>8</v>
      </c>
      <c r="AY32" s="83" t="str">
        <f t="shared" si="22"/>
        <v>6</v>
      </c>
      <c r="AZ32" s="83" t="str">
        <f t="shared" si="23"/>
        <v>9</v>
      </c>
      <c r="BA32" s="1" t="str">
        <f t="shared" si="24"/>
        <v>8</v>
      </c>
      <c r="BB32" s="1" t="str">
        <f t="shared" si="25"/>
        <v>6</v>
      </c>
      <c r="BC32" s="1" t="str">
        <f t="shared" si="33"/>
        <v/>
      </c>
    </row>
    <row r="33" spans="1:55" ht="14.25" thickBot="1">
      <c r="A33" s="12">
        <v>24</v>
      </c>
      <c r="B33" s="14"/>
      <c r="C33" s="14"/>
      <c r="D33" s="14"/>
      <c r="E33" s="15"/>
      <c r="F33" s="244"/>
      <c r="G33" s="245"/>
      <c r="H33" s="246"/>
      <c r="I33" s="52"/>
      <c r="J33" s="45"/>
      <c r="K33" s="45"/>
      <c r="L33" s="80"/>
      <c r="M33" s="39"/>
      <c r="N33" s="65"/>
      <c r="O33" s="65"/>
      <c r="P33" s="113" t="str">
        <f t="shared" si="26"/>
        <v/>
      </c>
      <c r="Q33" s="120" t="str">
        <f t="shared" si="27"/>
        <v/>
      </c>
      <c r="R33" s="118" t="str">
        <f t="shared" si="28"/>
        <v/>
      </c>
      <c r="S33" s="83"/>
      <c r="T33" s="83" t="str">
        <f t="shared" si="1"/>
        <v/>
      </c>
      <c r="U33" s="83" t="str">
        <f t="shared" si="2"/>
        <v/>
      </c>
      <c r="V33" s="83" t="str">
        <f t="shared" si="3"/>
        <v/>
      </c>
      <c r="W33" s="83" t="str">
        <f t="shared" si="4"/>
        <v/>
      </c>
      <c r="X33" s="83" t="str">
        <f t="shared" si="5"/>
        <v/>
      </c>
      <c r="Y33" s="83" t="str">
        <f t="shared" si="6"/>
        <v/>
      </c>
      <c r="Z33" s="83" t="str">
        <f t="shared" si="7"/>
        <v/>
      </c>
      <c r="AA33" s="71"/>
      <c r="AB33" s="1" t="s">
        <v>132</v>
      </c>
      <c r="AF33" s="38" t="str">
        <f t="shared" si="30"/>
        <v/>
      </c>
      <c r="AG33" s="38" t="str">
        <f t="shared" si="31"/>
        <v/>
      </c>
      <c r="AH33" s="38" t="str">
        <f t="shared" si="32"/>
        <v/>
      </c>
      <c r="AI33" s="36" t="str">
        <f t="shared" si="29"/>
        <v/>
      </c>
      <c r="AJ33" s="36" t="str">
        <f>IF(J33="","",2200)</f>
        <v/>
      </c>
      <c r="AK33" s="36" t="str">
        <f t="shared" si="34"/>
        <v/>
      </c>
      <c r="AL33" s="36" t="str">
        <f t="shared" si="35"/>
        <v/>
      </c>
      <c r="AP33" s="83" t="str">
        <f t="shared" si="13"/>
        <v/>
      </c>
      <c r="AQ33" s="83" t="str">
        <f t="shared" si="14"/>
        <v/>
      </c>
      <c r="AR33" s="83" t="str">
        <f t="shared" si="15"/>
        <v/>
      </c>
      <c r="AS33" s="83" t="str">
        <f t="shared" si="16"/>
        <v/>
      </c>
      <c r="AT33" s="83">
        <f t="shared" si="17"/>
        <v>9</v>
      </c>
      <c r="AU33" s="83" t="str">
        <f t="shared" si="18"/>
        <v>8</v>
      </c>
      <c r="AV33" s="83">
        <f t="shared" si="19"/>
        <v>6</v>
      </c>
      <c r="AW33" s="83" t="str">
        <f t="shared" si="20"/>
        <v>9</v>
      </c>
      <c r="AX33" s="83" t="str">
        <f t="shared" si="21"/>
        <v>8</v>
      </c>
      <c r="AY33" s="83" t="str">
        <f t="shared" si="22"/>
        <v>6</v>
      </c>
      <c r="AZ33" s="83" t="str">
        <f t="shared" si="23"/>
        <v>9</v>
      </c>
      <c r="BA33" s="1" t="str">
        <f t="shared" si="24"/>
        <v>8</v>
      </c>
      <c r="BB33" s="1" t="str">
        <f t="shared" si="25"/>
        <v>6</v>
      </c>
      <c r="BC33" s="1" t="str">
        <f t="shared" si="33"/>
        <v/>
      </c>
    </row>
    <row r="34" spans="1:55" ht="14.25" thickBot="1">
      <c r="A34" s="12">
        <v>25</v>
      </c>
      <c r="B34" s="14"/>
      <c r="C34" s="14"/>
      <c r="D34" s="14"/>
      <c r="E34" s="15"/>
      <c r="F34" s="244"/>
      <c r="G34" s="245"/>
      <c r="H34" s="246"/>
      <c r="I34" s="52"/>
      <c r="J34" s="45"/>
      <c r="K34" s="45"/>
      <c r="L34" s="80"/>
      <c r="M34" s="39"/>
      <c r="N34" s="65"/>
      <c r="O34" s="65"/>
      <c r="P34" s="113" t="str">
        <f t="shared" si="26"/>
        <v/>
      </c>
      <c r="Q34" s="120" t="str">
        <f t="shared" si="27"/>
        <v/>
      </c>
      <c r="R34" s="118" t="str">
        <f t="shared" si="28"/>
        <v/>
      </c>
      <c r="S34" s="83"/>
      <c r="T34" s="83" t="str">
        <f t="shared" si="1"/>
        <v/>
      </c>
      <c r="U34" s="83" t="str">
        <f t="shared" si="2"/>
        <v/>
      </c>
      <c r="V34" s="83" t="str">
        <f t="shared" si="3"/>
        <v/>
      </c>
      <c r="W34" s="83" t="str">
        <f t="shared" si="4"/>
        <v/>
      </c>
      <c r="X34" s="83" t="str">
        <f t="shared" si="5"/>
        <v/>
      </c>
      <c r="Y34" s="83" t="str">
        <f t="shared" si="6"/>
        <v/>
      </c>
      <c r="Z34" s="83" t="str">
        <f t="shared" si="7"/>
        <v/>
      </c>
      <c r="AA34" s="71"/>
      <c r="AB34" s="1" t="s">
        <v>133</v>
      </c>
      <c r="AF34" s="38" t="str">
        <f t="shared" si="30"/>
        <v/>
      </c>
      <c r="AG34" s="38" t="str">
        <f t="shared" si="31"/>
        <v/>
      </c>
      <c r="AH34" s="38" t="str">
        <f t="shared" si="32"/>
        <v/>
      </c>
      <c r="AI34" s="36" t="str">
        <f t="shared" si="29"/>
        <v/>
      </c>
      <c r="AJ34" s="36" t="str">
        <f>IF(J34="","",2200)</f>
        <v/>
      </c>
      <c r="AK34" s="36" t="str">
        <f t="shared" si="34"/>
        <v/>
      </c>
      <c r="AL34" s="36" t="str">
        <f t="shared" si="35"/>
        <v/>
      </c>
      <c r="AP34" s="83" t="str">
        <f t="shared" si="13"/>
        <v/>
      </c>
      <c r="AQ34" s="83" t="str">
        <f t="shared" si="14"/>
        <v/>
      </c>
      <c r="AR34" s="83" t="str">
        <f t="shared" si="15"/>
        <v/>
      </c>
      <c r="AS34" s="83" t="str">
        <f t="shared" si="16"/>
        <v/>
      </c>
      <c r="AT34" s="83">
        <f t="shared" si="17"/>
        <v>9</v>
      </c>
      <c r="AU34" s="83" t="str">
        <f t="shared" si="18"/>
        <v>8</v>
      </c>
      <c r="AV34" s="83">
        <f t="shared" si="19"/>
        <v>6</v>
      </c>
      <c r="AW34" s="83" t="str">
        <f t="shared" si="20"/>
        <v>9</v>
      </c>
      <c r="AX34" s="83" t="str">
        <f t="shared" si="21"/>
        <v>8</v>
      </c>
      <c r="AY34" s="83" t="str">
        <f t="shared" si="22"/>
        <v>6</v>
      </c>
      <c r="AZ34" s="83" t="str">
        <f t="shared" si="23"/>
        <v>9</v>
      </c>
      <c r="BA34" s="1" t="str">
        <f t="shared" si="24"/>
        <v>8</v>
      </c>
      <c r="BB34" s="1" t="str">
        <f t="shared" si="25"/>
        <v>6</v>
      </c>
      <c r="BC34" s="1" t="str">
        <f t="shared" si="33"/>
        <v/>
      </c>
    </row>
    <row r="35" spans="1:55" ht="14.25" thickBot="1">
      <c r="A35" s="12">
        <v>26</v>
      </c>
      <c r="B35" s="14"/>
      <c r="C35" s="14"/>
      <c r="D35" s="14"/>
      <c r="E35" s="15"/>
      <c r="F35" s="244"/>
      <c r="G35" s="245"/>
      <c r="H35" s="246"/>
      <c r="I35" s="52"/>
      <c r="J35" s="45"/>
      <c r="K35" s="45"/>
      <c r="L35" s="80"/>
      <c r="M35" s="39"/>
      <c r="N35" s="65"/>
      <c r="O35" s="65"/>
      <c r="P35" s="113" t="str">
        <f t="shared" si="26"/>
        <v/>
      </c>
      <c r="Q35" s="120" t="str">
        <f t="shared" si="27"/>
        <v/>
      </c>
      <c r="R35" s="118" t="str">
        <f t="shared" si="28"/>
        <v/>
      </c>
      <c r="S35" s="83"/>
      <c r="T35" s="83" t="str">
        <f t="shared" si="1"/>
        <v/>
      </c>
      <c r="U35" s="83" t="str">
        <f t="shared" si="2"/>
        <v/>
      </c>
      <c r="V35" s="83" t="str">
        <f t="shared" si="3"/>
        <v/>
      </c>
      <c r="W35" s="83" t="str">
        <f t="shared" si="4"/>
        <v/>
      </c>
      <c r="X35" s="83" t="str">
        <f t="shared" si="5"/>
        <v/>
      </c>
      <c r="Y35" s="83" t="str">
        <f t="shared" si="6"/>
        <v/>
      </c>
      <c r="Z35" s="83" t="str">
        <f t="shared" si="7"/>
        <v/>
      </c>
      <c r="AA35" s="71"/>
      <c r="AB35" s="1" t="s">
        <v>134</v>
      </c>
      <c r="AF35" s="38" t="str">
        <f t="shared" si="30"/>
        <v/>
      </c>
      <c r="AG35" s="38" t="str">
        <f t="shared" si="31"/>
        <v/>
      </c>
      <c r="AH35" s="38" t="str">
        <f t="shared" si="32"/>
        <v/>
      </c>
      <c r="AI35" s="36" t="str">
        <f t="shared" si="29"/>
        <v/>
      </c>
      <c r="AJ35" s="36" t="str">
        <f>IF(J35="","",2200)</f>
        <v/>
      </c>
      <c r="AK35" s="36" t="str">
        <f t="shared" si="34"/>
        <v/>
      </c>
      <c r="AL35" s="36" t="str">
        <f t="shared" si="35"/>
        <v/>
      </c>
      <c r="AP35" s="83" t="str">
        <f t="shared" si="13"/>
        <v/>
      </c>
      <c r="AQ35" s="83" t="str">
        <f t="shared" si="14"/>
        <v/>
      </c>
      <c r="AR35" s="83" t="str">
        <f t="shared" si="15"/>
        <v/>
      </c>
      <c r="AS35" s="83" t="str">
        <f t="shared" si="16"/>
        <v/>
      </c>
      <c r="AT35" s="83">
        <f t="shared" si="17"/>
        <v>9</v>
      </c>
      <c r="AU35" s="83" t="str">
        <f t="shared" si="18"/>
        <v>8</v>
      </c>
      <c r="AV35" s="83">
        <f t="shared" si="19"/>
        <v>6</v>
      </c>
      <c r="AW35" s="83" t="str">
        <f t="shared" si="20"/>
        <v>9</v>
      </c>
      <c r="AX35" s="83" t="str">
        <f t="shared" si="21"/>
        <v>8</v>
      </c>
      <c r="AY35" s="83" t="str">
        <f t="shared" si="22"/>
        <v>6</v>
      </c>
      <c r="AZ35" s="83" t="str">
        <f t="shared" si="23"/>
        <v>9</v>
      </c>
      <c r="BA35" s="1" t="str">
        <f t="shared" si="24"/>
        <v>8</v>
      </c>
      <c r="BB35" s="1" t="str">
        <f t="shared" si="25"/>
        <v>6</v>
      </c>
      <c r="BC35" s="1" t="str">
        <f t="shared" si="33"/>
        <v/>
      </c>
    </row>
    <row r="36" spans="1:55" ht="14.25" thickBot="1">
      <c r="A36" s="12">
        <v>27</v>
      </c>
      <c r="B36" s="14"/>
      <c r="C36" s="14"/>
      <c r="D36" s="14"/>
      <c r="E36" s="15"/>
      <c r="F36" s="244"/>
      <c r="G36" s="245"/>
      <c r="H36" s="246"/>
      <c r="I36" s="52"/>
      <c r="J36" s="45"/>
      <c r="K36" s="45"/>
      <c r="L36" s="80"/>
      <c r="M36" s="39"/>
      <c r="N36" s="65"/>
      <c r="O36" s="65"/>
      <c r="P36" s="113" t="str">
        <f t="shared" si="26"/>
        <v/>
      </c>
      <c r="Q36" s="120" t="str">
        <f t="shared" si="27"/>
        <v/>
      </c>
      <c r="R36" s="118" t="str">
        <f t="shared" si="28"/>
        <v/>
      </c>
      <c r="S36" s="83"/>
      <c r="T36" s="83" t="str">
        <f t="shared" si="1"/>
        <v/>
      </c>
      <c r="U36" s="83" t="str">
        <f t="shared" si="2"/>
        <v/>
      </c>
      <c r="V36" s="83" t="str">
        <f t="shared" si="3"/>
        <v/>
      </c>
      <c r="W36" s="83" t="str">
        <f t="shared" si="4"/>
        <v/>
      </c>
      <c r="X36" s="83" t="str">
        <f t="shared" si="5"/>
        <v/>
      </c>
      <c r="Y36" s="83" t="str">
        <f t="shared" si="6"/>
        <v/>
      </c>
      <c r="Z36" s="83" t="str">
        <f t="shared" si="7"/>
        <v/>
      </c>
      <c r="AA36" s="71"/>
      <c r="AB36" s="1" t="s">
        <v>135</v>
      </c>
      <c r="AF36" s="38" t="str">
        <f t="shared" si="30"/>
        <v/>
      </c>
      <c r="AG36" s="38" t="str">
        <f t="shared" si="31"/>
        <v/>
      </c>
      <c r="AH36" s="38" t="str">
        <f t="shared" si="32"/>
        <v/>
      </c>
      <c r="AI36" s="36" t="str">
        <f t="shared" si="29"/>
        <v/>
      </c>
      <c r="AJ36" s="36" t="str">
        <f>IF(J36="","",2200)</f>
        <v/>
      </c>
      <c r="AK36" s="36" t="str">
        <f t="shared" si="34"/>
        <v/>
      </c>
      <c r="AL36" s="36" t="str">
        <f t="shared" si="35"/>
        <v/>
      </c>
      <c r="AP36" s="83" t="str">
        <f t="shared" si="13"/>
        <v/>
      </c>
      <c r="AQ36" s="83" t="str">
        <f t="shared" si="14"/>
        <v/>
      </c>
      <c r="AR36" s="83" t="str">
        <f t="shared" si="15"/>
        <v/>
      </c>
      <c r="AS36" s="83" t="str">
        <f t="shared" si="16"/>
        <v/>
      </c>
      <c r="AT36" s="83">
        <f t="shared" si="17"/>
        <v>9</v>
      </c>
      <c r="AU36" s="83" t="str">
        <f t="shared" si="18"/>
        <v>8</v>
      </c>
      <c r="AV36" s="83">
        <f t="shared" si="19"/>
        <v>6</v>
      </c>
      <c r="AW36" s="83" t="str">
        <f t="shared" si="20"/>
        <v>9</v>
      </c>
      <c r="AX36" s="83" t="str">
        <f t="shared" si="21"/>
        <v>8</v>
      </c>
      <c r="AY36" s="83" t="str">
        <f t="shared" si="22"/>
        <v>6</v>
      </c>
      <c r="AZ36" s="83" t="str">
        <f t="shared" si="23"/>
        <v>9</v>
      </c>
      <c r="BA36" s="1" t="str">
        <f t="shared" si="24"/>
        <v>8</v>
      </c>
      <c r="BB36" s="1" t="str">
        <f t="shared" si="25"/>
        <v>6</v>
      </c>
      <c r="BC36" s="1" t="str">
        <f t="shared" si="33"/>
        <v/>
      </c>
    </row>
    <row r="37" spans="1:55" ht="14.25" thickBot="1">
      <c r="A37" s="12">
        <v>28</v>
      </c>
      <c r="B37" s="14"/>
      <c r="C37" s="14"/>
      <c r="D37" s="14"/>
      <c r="E37" s="15"/>
      <c r="F37" s="244"/>
      <c r="G37" s="245"/>
      <c r="H37" s="246"/>
      <c r="I37" s="52"/>
      <c r="J37" s="45"/>
      <c r="K37" s="45"/>
      <c r="L37" s="80"/>
      <c r="M37" s="39"/>
      <c r="N37" s="65"/>
      <c r="O37" s="65"/>
      <c r="P37" s="113" t="str">
        <f t="shared" si="26"/>
        <v/>
      </c>
      <c r="Q37" s="120" t="str">
        <f t="shared" si="27"/>
        <v/>
      </c>
      <c r="R37" s="118" t="str">
        <f t="shared" si="28"/>
        <v/>
      </c>
      <c r="S37" s="83"/>
      <c r="T37" s="83" t="str">
        <f t="shared" si="1"/>
        <v/>
      </c>
      <c r="U37" s="83" t="str">
        <f t="shared" si="2"/>
        <v/>
      </c>
      <c r="V37" s="83" t="str">
        <f t="shared" si="3"/>
        <v/>
      </c>
      <c r="W37" s="83" t="str">
        <f t="shared" si="4"/>
        <v/>
      </c>
      <c r="X37" s="83" t="str">
        <f t="shared" si="5"/>
        <v/>
      </c>
      <c r="Y37" s="83" t="str">
        <f t="shared" si="6"/>
        <v/>
      </c>
      <c r="Z37" s="83" t="str">
        <f t="shared" si="7"/>
        <v/>
      </c>
      <c r="AA37" s="71"/>
      <c r="AB37" s="1" t="s">
        <v>136</v>
      </c>
      <c r="AF37" s="38" t="str">
        <f t="shared" si="30"/>
        <v/>
      </c>
      <c r="AG37" s="38" t="str">
        <f t="shared" si="31"/>
        <v/>
      </c>
      <c r="AH37" s="38" t="str">
        <f t="shared" si="32"/>
        <v/>
      </c>
      <c r="AI37" s="36" t="str">
        <f t="shared" si="29"/>
        <v/>
      </c>
      <c r="AJ37" s="36" t="str">
        <f>IF(J37="","",2200)</f>
        <v/>
      </c>
      <c r="AK37" s="36" t="str">
        <f t="shared" si="34"/>
        <v/>
      </c>
      <c r="AL37" s="36" t="str">
        <f t="shared" si="35"/>
        <v/>
      </c>
      <c r="AP37" s="83" t="str">
        <f t="shared" si="13"/>
        <v/>
      </c>
      <c r="AQ37" s="83" t="str">
        <f t="shared" si="14"/>
        <v/>
      </c>
      <c r="AR37" s="83" t="str">
        <f t="shared" si="15"/>
        <v/>
      </c>
      <c r="AS37" s="83" t="str">
        <f t="shared" si="16"/>
        <v/>
      </c>
      <c r="AT37" s="83">
        <f t="shared" si="17"/>
        <v>9</v>
      </c>
      <c r="AU37" s="83" t="str">
        <f t="shared" si="18"/>
        <v>8</v>
      </c>
      <c r="AV37" s="83">
        <f t="shared" si="19"/>
        <v>6</v>
      </c>
      <c r="AW37" s="83" t="str">
        <f t="shared" si="20"/>
        <v>9</v>
      </c>
      <c r="AX37" s="83" t="str">
        <f t="shared" si="21"/>
        <v>8</v>
      </c>
      <c r="AY37" s="83" t="str">
        <f t="shared" si="22"/>
        <v>6</v>
      </c>
      <c r="AZ37" s="83" t="str">
        <f t="shared" si="23"/>
        <v>9</v>
      </c>
      <c r="BA37" s="1" t="str">
        <f t="shared" si="24"/>
        <v>8</v>
      </c>
      <c r="BB37" s="1" t="str">
        <f t="shared" si="25"/>
        <v>6</v>
      </c>
      <c r="BC37" s="1" t="str">
        <f t="shared" si="33"/>
        <v/>
      </c>
    </row>
    <row r="38" spans="1:55" ht="14.25" thickBot="1">
      <c r="A38" s="12">
        <v>29</v>
      </c>
      <c r="B38" s="14"/>
      <c r="C38" s="14"/>
      <c r="D38" s="14"/>
      <c r="E38" s="15"/>
      <c r="F38" s="244"/>
      <c r="G38" s="245"/>
      <c r="H38" s="246"/>
      <c r="I38" s="52"/>
      <c r="J38" s="45"/>
      <c r="K38" s="45"/>
      <c r="L38" s="80"/>
      <c r="M38" s="39"/>
      <c r="N38" s="65"/>
      <c r="O38" s="65"/>
      <c r="P38" s="113" t="str">
        <f t="shared" si="26"/>
        <v/>
      </c>
      <c r="Q38" s="120" t="str">
        <f t="shared" si="27"/>
        <v/>
      </c>
      <c r="R38" s="118" t="str">
        <f t="shared" si="28"/>
        <v/>
      </c>
      <c r="S38" s="83"/>
      <c r="T38" s="83" t="str">
        <f t="shared" si="1"/>
        <v/>
      </c>
      <c r="U38" s="83" t="str">
        <f t="shared" si="2"/>
        <v/>
      </c>
      <c r="V38" s="83" t="str">
        <f t="shared" si="3"/>
        <v/>
      </c>
      <c r="W38" s="83" t="str">
        <f t="shared" si="4"/>
        <v/>
      </c>
      <c r="X38" s="83" t="str">
        <f t="shared" si="5"/>
        <v/>
      </c>
      <c r="Y38" s="83" t="str">
        <f t="shared" si="6"/>
        <v/>
      </c>
      <c r="Z38" s="83" t="str">
        <f t="shared" si="7"/>
        <v/>
      </c>
      <c r="AA38" s="71"/>
      <c r="AB38" s="1" t="s">
        <v>137</v>
      </c>
      <c r="AF38" s="38" t="str">
        <f t="shared" si="30"/>
        <v/>
      </c>
      <c r="AG38" s="38" t="str">
        <f t="shared" si="31"/>
        <v/>
      </c>
      <c r="AH38" s="38" t="str">
        <f t="shared" si="32"/>
        <v/>
      </c>
      <c r="AI38" s="36" t="str">
        <f t="shared" si="29"/>
        <v/>
      </c>
      <c r="AJ38" s="36" t="str">
        <f>IF(J38="","",2200)</f>
        <v/>
      </c>
      <c r="AK38" s="36" t="str">
        <f t="shared" si="34"/>
        <v/>
      </c>
      <c r="AL38" s="36" t="str">
        <f t="shared" si="35"/>
        <v/>
      </c>
      <c r="AP38" s="83" t="str">
        <f t="shared" si="13"/>
        <v/>
      </c>
      <c r="AQ38" s="83" t="str">
        <f t="shared" si="14"/>
        <v/>
      </c>
      <c r="AR38" s="83" t="str">
        <f t="shared" si="15"/>
        <v/>
      </c>
      <c r="AS38" s="83" t="str">
        <f t="shared" si="16"/>
        <v/>
      </c>
      <c r="AT38" s="83">
        <f t="shared" si="17"/>
        <v>9</v>
      </c>
      <c r="AU38" s="83" t="str">
        <f t="shared" si="18"/>
        <v>8</v>
      </c>
      <c r="AV38" s="83">
        <f t="shared" si="19"/>
        <v>6</v>
      </c>
      <c r="AW38" s="83" t="str">
        <f t="shared" si="20"/>
        <v>9</v>
      </c>
      <c r="AX38" s="83" t="str">
        <f t="shared" si="21"/>
        <v>8</v>
      </c>
      <c r="AY38" s="83" t="str">
        <f t="shared" si="22"/>
        <v>6</v>
      </c>
      <c r="AZ38" s="83" t="str">
        <f t="shared" si="23"/>
        <v>9</v>
      </c>
      <c r="BA38" s="1" t="str">
        <f t="shared" si="24"/>
        <v>8</v>
      </c>
      <c r="BB38" s="1" t="str">
        <f t="shared" si="25"/>
        <v>6</v>
      </c>
      <c r="BC38" s="1" t="str">
        <f t="shared" si="33"/>
        <v/>
      </c>
    </row>
    <row r="39" spans="1:55" ht="14.25" thickBot="1">
      <c r="A39" s="12">
        <v>30</v>
      </c>
      <c r="B39" s="14"/>
      <c r="C39" s="14"/>
      <c r="D39" s="14"/>
      <c r="E39" s="15"/>
      <c r="F39" s="244"/>
      <c r="G39" s="245"/>
      <c r="H39" s="246"/>
      <c r="I39" s="52"/>
      <c r="J39" s="45"/>
      <c r="K39" s="45"/>
      <c r="L39" s="80"/>
      <c r="M39" s="39"/>
      <c r="N39" s="65"/>
      <c r="O39" s="65"/>
      <c r="P39" s="113" t="str">
        <f t="shared" si="26"/>
        <v/>
      </c>
      <c r="Q39" s="120" t="str">
        <f t="shared" si="27"/>
        <v/>
      </c>
      <c r="R39" s="118" t="str">
        <f t="shared" si="28"/>
        <v/>
      </c>
      <c r="S39" s="83"/>
      <c r="T39" s="83" t="str">
        <f t="shared" si="1"/>
        <v/>
      </c>
      <c r="U39" s="83" t="str">
        <f t="shared" si="2"/>
        <v/>
      </c>
      <c r="V39" s="83" t="str">
        <f t="shared" si="3"/>
        <v/>
      </c>
      <c r="W39" s="83" t="str">
        <f t="shared" si="4"/>
        <v/>
      </c>
      <c r="X39" s="83" t="str">
        <f t="shared" si="5"/>
        <v/>
      </c>
      <c r="Y39" s="83" t="str">
        <f t="shared" si="6"/>
        <v/>
      </c>
      <c r="Z39" s="83" t="str">
        <f t="shared" si="7"/>
        <v/>
      </c>
      <c r="AA39" s="71"/>
      <c r="AF39" s="38" t="str">
        <f t="shared" si="30"/>
        <v/>
      </c>
      <c r="AG39" s="38" t="str">
        <f t="shared" si="31"/>
        <v/>
      </c>
      <c r="AH39" s="38" t="str">
        <f t="shared" si="32"/>
        <v/>
      </c>
      <c r="AI39" s="36" t="str">
        <f t="shared" si="29"/>
        <v/>
      </c>
      <c r="AJ39" s="36" t="str">
        <f>IF(J39="","",2200)</f>
        <v/>
      </c>
      <c r="AK39" s="36" t="str">
        <f t="shared" si="34"/>
        <v/>
      </c>
      <c r="AL39" s="36" t="str">
        <f t="shared" si="35"/>
        <v/>
      </c>
      <c r="AP39" s="83" t="str">
        <f t="shared" si="13"/>
        <v/>
      </c>
      <c r="AQ39" s="83" t="str">
        <f t="shared" si="14"/>
        <v/>
      </c>
      <c r="AR39" s="83" t="str">
        <f t="shared" si="15"/>
        <v/>
      </c>
      <c r="AS39" s="83" t="str">
        <f t="shared" si="16"/>
        <v/>
      </c>
      <c r="AT39" s="83">
        <f t="shared" si="17"/>
        <v>9</v>
      </c>
      <c r="AU39" s="83" t="str">
        <f t="shared" si="18"/>
        <v>8</v>
      </c>
      <c r="AV39" s="83">
        <f t="shared" si="19"/>
        <v>6</v>
      </c>
      <c r="AW39" s="83" t="str">
        <f t="shared" si="20"/>
        <v>9</v>
      </c>
      <c r="AX39" s="83" t="str">
        <f t="shared" si="21"/>
        <v>8</v>
      </c>
      <c r="AY39" s="83" t="str">
        <f t="shared" si="22"/>
        <v>6</v>
      </c>
      <c r="AZ39" s="83" t="str">
        <f t="shared" si="23"/>
        <v>9</v>
      </c>
      <c r="BA39" s="1" t="str">
        <f t="shared" si="24"/>
        <v>8</v>
      </c>
      <c r="BB39" s="1" t="str">
        <f t="shared" si="25"/>
        <v>6</v>
      </c>
      <c r="BC39" s="1" t="str">
        <f t="shared" si="33"/>
        <v/>
      </c>
    </row>
    <row r="40" spans="1:55" ht="14.25" thickBot="1">
      <c r="A40" s="12">
        <v>31</v>
      </c>
      <c r="B40" s="14"/>
      <c r="C40" s="14"/>
      <c r="D40" s="14"/>
      <c r="E40" s="15"/>
      <c r="F40" s="244"/>
      <c r="G40" s="245"/>
      <c r="H40" s="246"/>
      <c r="I40" s="52"/>
      <c r="J40" s="45"/>
      <c r="K40" s="45"/>
      <c r="L40" s="80"/>
      <c r="M40" s="39"/>
      <c r="N40" s="65"/>
      <c r="O40" s="65"/>
      <c r="P40" s="113" t="str">
        <f t="shared" si="26"/>
        <v/>
      </c>
      <c r="Q40" s="120" t="str">
        <f t="shared" si="27"/>
        <v/>
      </c>
      <c r="R40" s="118" t="str">
        <f t="shared" si="28"/>
        <v/>
      </c>
      <c r="S40" s="83"/>
      <c r="T40" s="83" t="str">
        <f t="shared" si="1"/>
        <v/>
      </c>
      <c r="U40" s="83" t="str">
        <f t="shared" si="2"/>
        <v/>
      </c>
      <c r="V40" s="83" t="str">
        <f t="shared" si="3"/>
        <v/>
      </c>
      <c r="W40" s="83" t="str">
        <f t="shared" si="4"/>
        <v/>
      </c>
      <c r="X40" s="83" t="str">
        <f t="shared" si="5"/>
        <v/>
      </c>
      <c r="Y40" s="83" t="str">
        <f t="shared" si="6"/>
        <v/>
      </c>
      <c r="Z40" s="83" t="str">
        <f t="shared" si="7"/>
        <v/>
      </c>
      <c r="AA40" s="71"/>
      <c r="AF40" s="38" t="str">
        <f t="shared" si="30"/>
        <v/>
      </c>
      <c r="AG40" s="38" t="str">
        <f t="shared" si="31"/>
        <v/>
      </c>
      <c r="AH40" s="38" t="str">
        <f t="shared" si="32"/>
        <v/>
      </c>
      <c r="AI40" s="36" t="str">
        <f t="shared" si="29"/>
        <v/>
      </c>
      <c r="AJ40" s="36" t="str">
        <f>IF(J40="","",2200)</f>
        <v/>
      </c>
      <c r="AK40" s="36" t="str">
        <f t="shared" si="34"/>
        <v/>
      </c>
      <c r="AL40" s="36" t="str">
        <f t="shared" si="35"/>
        <v/>
      </c>
      <c r="AP40" s="83" t="str">
        <f t="shared" si="13"/>
        <v/>
      </c>
      <c r="AQ40" s="83" t="str">
        <f t="shared" si="14"/>
        <v/>
      </c>
      <c r="AR40" s="83" t="str">
        <f t="shared" si="15"/>
        <v/>
      </c>
      <c r="AS40" s="83" t="str">
        <f t="shared" si="16"/>
        <v/>
      </c>
      <c r="AT40" s="83">
        <f t="shared" si="17"/>
        <v>9</v>
      </c>
      <c r="AU40" s="83" t="str">
        <f t="shared" si="18"/>
        <v>8</v>
      </c>
      <c r="AV40" s="83">
        <f t="shared" si="19"/>
        <v>6</v>
      </c>
      <c r="AW40" s="83" t="str">
        <f t="shared" si="20"/>
        <v>9</v>
      </c>
      <c r="AX40" s="83" t="str">
        <f t="shared" si="21"/>
        <v>8</v>
      </c>
      <c r="AY40" s="83" t="str">
        <f t="shared" si="22"/>
        <v>6</v>
      </c>
      <c r="AZ40" s="83" t="str">
        <f t="shared" si="23"/>
        <v>9</v>
      </c>
      <c r="BA40" s="1" t="str">
        <f t="shared" si="24"/>
        <v>8</v>
      </c>
      <c r="BB40" s="1" t="str">
        <f t="shared" si="25"/>
        <v>6</v>
      </c>
      <c r="BC40" s="1" t="str">
        <f t="shared" si="33"/>
        <v/>
      </c>
    </row>
    <row r="41" spans="1:55" ht="14.25" thickBot="1">
      <c r="A41" s="12">
        <v>32</v>
      </c>
      <c r="B41" s="14"/>
      <c r="C41" s="14"/>
      <c r="D41" s="14"/>
      <c r="E41" s="15"/>
      <c r="F41" s="244"/>
      <c r="G41" s="245"/>
      <c r="H41" s="246"/>
      <c r="I41" s="52"/>
      <c r="J41" s="45"/>
      <c r="K41" s="45"/>
      <c r="L41" s="80"/>
      <c r="M41" s="39"/>
      <c r="N41" s="65"/>
      <c r="O41" s="65"/>
      <c r="P41" s="113" t="str">
        <f t="shared" si="26"/>
        <v/>
      </c>
      <c r="Q41" s="120" t="str">
        <f t="shared" si="27"/>
        <v/>
      </c>
      <c r="R41" s="118" t="str">
        <f t="shared" si="28"/>
        <v/>
      </c>
      <c r="S41" s="83"/>
      <c r="T41" s="83" t="str">
        <f t="shared" si="1"/>
        <v/>
      </c>
      <c r="U41" s="83" t="str">
        <f t="shared" si="2"/>
        <v/>
      </c>
      <c r="V41" s="83" t="str">
        <f t="shared" si="3"/>
        <v/>
      </c>
      <c r="W41" s="83" t="str">
        <f t="shared" si="4"/>
        <v/>
      </c>
      <c r="X41" s="83" t="str">
        <f t="shared" si="5"/>
        <v/>
      </c>
      <c r="Y41" s="83" t="str">
        <f t="shared" si="6"/>
        <v/>
      </c>
      <c r="Z41" s="83" t="str">
        <f t="shared" si="7"/>
        <v/>
      </c>
      <c r="AA41" s="71"/>
      <c r="AF41" s="38" t="str">
        <f t="shared" si="30"/>
        <v/>
      </c>
      <c r="AG41" s="38" t="str">
        <f t="shared" si="31"/>
        <v/>
      </c>
      <c r="AH41" s="38" t="str">
        <f t="shared" si="32"/>
        <v/>
      </c>
      <c r="AI41" s="36" t="str">
        <f t="shared" si="29"/>
        <v/>
      </c>
      <c r="AJ41" s="36" t="str">
        <f>IF(J41="","",2200)</f>
        <v/>
      </c>
      <c r="AK41" s="36" t="str">
        <f t="shared" si="34"/>
        <v/>
      </c>
      <c r="AL41" s="36" t="str">
        <f t="shared" si="35"/>
        <v/>
      </c>
      <c r="AP41" s="83" t="str">
        <f t="shared" si="13"/>
        <v/>
      </c>
      <c r="AQ41" s="83" t="str">
        <f t="shared" si="14"/>
        <v/>
      </c>
      <c r="AR41" s="83" t="str">
        <f t="shared" si="15"/>
        <v/>
      </c>
      <c r="AS41" s="83" t="str">
        <f t="shared" si="16"/>
        <v/>
      </c>
      <c r="AT41" s="83">
        <f t="shared" si="17"/>
        <v>9</v>
      </c>
      <c r="AU41" s="83" t="str">
        <f t="shared" si="18"/>
        <v>8</v>
      </c>
      <c r="AV41" s="83">
        <f t="shared" si="19"/>
        <v>6</v>
      </c>
      <c r="AW41" s="83" t="str">
        <f t="shared" si="20"/>
        <v>9</v>
      </c>
      <c r="AX41" s="83" t="str">
        <f t="shared" si="21"/>
        <v>8</v>
      </c>
      <c r="AY41" s="83" t="str">
        <f t="shared" si="22"/>
        <v>6</v>
      </c>
      <c r="AZ41" s="83" t="str">
        <f t="shared" si="23"/>
        <v>9</v>
      </c>
      <c r="BA41" s="1" t="str">
        <f t="shared" si="24"/>
        <v>8</v>
      </c>
      <c r="BB41" s="1" t="str">
        <f t="shared" si="25"/>
        <v>6</v>
      </c>
      <c r="BC41" s="1" t="str">
        <f t="shared" si="33"/>
        <v/>
      </c>
    </row>
    <row r="42" spans="1:55" ht="14.25" thickBot="1">
      <c r="A42" s="12">
        <v>33</v>
      </c>
      <c r="B42" s="14"/>
      <c r="C42" s="14"/>
      <c r="D42" s="14"/>
      <c r="E42" s="15"/>
      <c r="F42" s="244"/>
      <c r="G42" s="245"/>
      <c r="H42" s="246"/>
      <c r="I42" s="52"/>
      <c r="J42" s="45"/>
      <c r="K42" s="45"/>
      <c r="L42" s="80"/>
      <c r="M42" s="39"/>
      <c r="N42" s="65"/>
      <c r="O42" s="65"/>
      <c r="P42" s="113" t="str">
        <f t="shared" si="26"/>
        <v/>
      </c>
      <c r="Q42" s="120" t="str">
        <f t="shared" si="27"/>
        <v/>
      </c>
      <c r="R42" s="118" t="str">
        <f t="shared" si="28"/>
        <v/>
      </c>
      <c r="S42" s="83"/>
      <c r="T42" s="83" t="str">
        <f t="shared" si="1"/>
        <v/>
      </c>
      <c r="U42" s="83" t="str">
        <f t="shared" si="2"/>
        <v/>
      </c>
      <c r="V42" s="83" t="str">
        <f t="shared" si="3"/>
        <v/>
      </c>
      <c r="W42" s="83" t="str">
        <f t="shared" si="4"/>
        <v/>
      </c>
      <c r="X42" s="83" t="str">
        <f t="shared" si="5"/>
        <v/>
      </c>
      <c r="Y42" s="83" t="str">
        <f t="shared" si="6"/>
        <v/>
      </c>
      <c r="Z42" s="83" t="str">
        <f t="shared" si="7"/>
        <v/>
      </c>
      <c r="AA42" s="71"/>
      <c r="AF42" s="38" t="str">
        <f t="shared" si="30"/>
        <v/>
      </c>
      <c r="AG42" s="38" t="str">
        <f t="shared" si="31"/>
        <v/>
      </c>
      <c r="AH42" s="38" t="str">
        <f t="shared" si="32"/>
        <v/>
      </c>
      <c r="AI42" s="36" t="str">
        <f t="shared" si="29"/>
        <v/>
      </c>
      <c r="AJ42" s="36" t="str">
        <f>IF(J42="","",2200)</f>
        <v/>
      </c>
      <c r="AK42" s="36" t="str">
        <f t="shared" si="34"/>
        <v/>
      </c>
      <c r="AL42" s="36" t="str">
        <f t="shared" si="35"/>
        <v/>
      </c>
      <c r="AP42" s="83" t="str">
        <f t="shared" si="13"/>
        <v/>
      </c>
      <c r="AQ42" s="83" t="str">
        <f t="shared" si="14"/>
        <v/>
      </c>
      <c r="AR42" s="83" t="str">
        <f t="shared" si="15"/>
        <v/>
      </c>
      <c r="AS42" s="83" t="str">
        <f t="shared" si="16"/>
        <v/>
      </c>
      <c r="AT42" s="83">
        <f t="shared" si="17"/>
        <v>9</v>
      </c>
      <c r="AU42" s="83" t="str">
        <f t="shared" si="18"/>
        <v>8</v>
      </c>
      <c r="AV42" s="83">
        <f t="shared" si="19"/>
        <v>6</v>
      </c>
      <c r="AW42" s="83" t="str">
        <f t="shared" si="20"/>
        <v>9</v>
      </c>
      <c r="AX42" s="83" t="str">
        <f t="shared" si="21"/>
        <v>8</v>
      </c>
      <c r="AY42" s="83" t="str">
        <f t="shared" si="22"/>
        <v>6</v>
      </c>
      <c r="AZ42" s="83" t="str">
        <f t="shared" si="23"/>
        <v>9</v>
      </c>
      <c r="BA42" s="1" t="str">
        <f t="shared" si="24"/>
        <v>8</v>
      </c>
      <c r="BB42" s="1" t="str">
        <f t="shared" si="25"/>
        <v>6</v>
      </c>
      <c r="BC42" s="1" t="str">
        <f t="shared" si="33"/>
        <v/>
      </c>
    </row>
    <row r="43" spans="1:55" ht="14.25" thickBot="1">
      <c r="A43" s="12">
        <v>34</v>
      </c>
      <c r="B43" s="14"/>
      <c r="C43" s="14"/>
      <c r="D43" s="14"/>
      <c r="E43" s="15"/>
      <c r="F43" s="244"/>
      <c r="G43" s="245"/>
      <c r="H43" s="246"/>
      <c r="I43" s="52"/>
      <c r="J43" s="45"/>
      <c r="K43" s="45"/>
      <c r="L43" s="80"/>
      <c r="M43" s="39"/>
      <c r="N43" s="65"/>
      <c r="O43" s="65"/>
      <c r="P43" s="113" t="str">
        <f t="shared" si="26"/>
        <v/>
      </c>
      <c r="Q43" s="120" t="str">
        <f t="shared" si="27"/>
        <v/>
      </c>
      <c r="R43" s="118" t="str">
        <f t="shared" si="28"/>
        <v/>
      </c>
      <c r="S43" s="83"/>
      <c r="T43" s="83" t="str">
        <f t="shared" si="1"/>
        <v/>
      </c>
      <c r="U43" s="83" t="str">
        <f t="shared" si="2"/>
        <v/>
      </c>
      <c r="V43" s="83" t="str">
        <f t="shared" si="3"/>
        <v/>
      </c>
      <c r="W43" s="83" t="str">
        <f t="shared" si="4"/>
        <v/>
      </c>
      <c r="X43" s="83" t="str">
        <f t="shared" si="5"/>
        <v/>
      </c>
      <c r="Y43" s="83" t="str">
        <f t="shared" si="6"/>
        <v/>
      </c>
      <c r="Z43" s="83" t="str">
        <f t="shared" si="7"/>
        <v/>
      </c>
      <c r="AA43" s="71"/>
      <c r="AF43" s="38" t="str">
        <f t="shared" si="30"/>
        <v/>
      </c>
      <c r="AG43" s="38" t="str">
        <f t="shared" si="31"/>
        <v/>
      </c>
      <c r="AH43" s="38" t="str">
        <f t="shared" si="32"/>
        <v/>
      </c>
      <c r="AI43" s="36" t="str">
        <f t="shared" si="29"/>
        <v/>
      </c>
      <c r="AJ43" s="36" t="str">
        <f>IF(J43="","",2200)</f>
        <v/>
      </c>
      <c r="AK43" s="36" t="str">
        <f t="shared" si="34"/>
        <v/>
      </c>
      <c r="AL43" s="36" t="str">
        <f t="shared" si="35"/>
        <v/>
      </c>
      <c r="AP43" s="83" t="str">
        <f t="shared" si="13"/>
        <v/>
      </c>
      <c r="AQ43" s="83" t="str">
        <f t="shared" si="14"/>
        <v/>
      </c>
      <c r="AR43" s="83" t="str">
        <f t="shared" si="15"/>
        <v/>
      </c>
      <c r="AS43" s="83" t="str">
        <f t="shared" si="16"/>
        <v/>
      </c>
      <c r="AT43" s="83">
        <f t="shared" si="17"/>
        <v>9</v>
      </c>
      <c r="AU43" s="83" t="str">
        <f t="shared" si="18"/>
        <v>8</v>
      </c>
      <c r="AV43" s="83">
        <f t="shared" si="19"/>
        <v>6</v>
      </c>
      <c r="AW43" s="83" t="str">
        <f t="shared" si="20"/>
        <v>9</v>
      </c>
      <c r="AX43" s="83" t="str">
        <f t="shared" si="21"/>
        <v>8</v>
      </c>
      <c r="AY43" s="83" t="str">
        <f t="shared" si="22"/>
        <v>6</v>
      </c>
      <c r="AZ43" s="83" t="str">
        <f t="shared" si="23"/>
        <v>9</v>
      </c>
      <c r="BA43" s="1" t="str">
        <f t="shared" si="24"/>
        <v>8</v>
      </c>
      <c r="BB43" s="1" t="str">
        <f t="shared" si="25"/>
        <v>6</v>
      </c>
      <c r="BC43" s="1" t="str">
        <f t="shared" si="33"/>
        <v/>
      </c>
    </row>
    <row r="44" spans="1:55" ht="14.25" thickBot="1">
      <c r="A44" s="12">
        <v>35</v>
      </c>
      <c r="B44" s="14"/>
      <c r="C44" s="14"/>
      <c r="D44" s="14"/>
      <c r="E44" s="15"/>
      <c r="F44" s="244"/>
      <c r="G44" s="245"/>
      <c r="H44" s="246"/>
      <c r="I44" s="52"/>
      <c r="J44" s="45"/>
      <c r="K44" s="45"/>
      <c r="L44" s="80"/>
      <c r="M44" s="39"/>
      <c r="N44" s="65"/>
      <c r="O44" s="65"/>
      <c r="P44" s="113" t="str">
        <f t="shared" si="26"/>
        <v/>
      </c>
      <c r="Q44" s="120" t="str">
        <f t="shared" si="27"/>
        <v/>
      </c>
      <c r="R44" s="118" t="str">
        <f t="shared" si="28"/>
        <v/>
      </c>
      <c r="S44" s="83"/>
      <c r="T44" s="83" t="str">
        <f t="shared" si="1"/>
        <v/>
      </c>
      <c r="U44" s="83" t="str">
        <f t="shared" si="2"/>
        <v/>
      </c>
      <c r="V44" s="83" t="str">
        <f t="shared" si="3"/>
        <v/>
      </c>
      <c r="W44" s="83" t="str">
        <f t="shared" si="4"/>
        <v/>
      </c>
      <c r="X44" s="83" t="str">
        <f t="shared" si="5"/>
        <v/>
      </c>
      <c r="Y44" s="83" t="str">
        <f t="shared" si="6"/>
        <v/>
      </c>
      <c r="Z44" s="83" t="str">
        <f t="shared" si="7"/>
        <v/>
      </c>
      <c r="AA44" s="71"/>
      <c r="AF44" s="38" t="str">
        <f t="shared" si="30"/>
        <v/>
      </c>
      <c r="AG44" s="38" t="str">
        <f t="shared" si="31"/>
        <v/>
      </c>
      <c r="AH44" s="38" t="str">
        <f t="shared" si="32"/>
        <v/>
      </c>
      <c r="AI44" s="36" t="str">
        <f t="shared" si="29"/>
        <v/>
      </c>
      <c r="AJ44" s="36" t="str">
        <f>IF(J44="","",2200)</f>
        <v/>
      </c>
      <c r="AK44" s="36" t="str">
        <f t="shared" si="34"/>
        <v/>
      </c>
      <c r="AL44" s="36" t="str">
        <f t="shared" si="35"/>
        <v/>
      </c>
      <c r="AP44" s="83" t="str">
        <f t="shared" si="13"/>
        <v/>
      </c>
      <c r="AQ44" s="83" t="str">
        <f t="shared" si="14"/>
        <v/>
      </c>
      <c r="AR44" s="83" t="str">
        <f t="shared" si="15"/>
        <v/>
      </c>
      <c r="AS44" s="83" t="str">
        <f t="shared" si="16"/>
        <v/>
      </c>
      <c r="AT44" s="83">
        <f t="shared" si="17"/>
        <v>9</v>
      </c>
      <c r="AU44" s="83" t="str">
        <f t="shared" si="18"/>
        <v>8</v>
      </c>
      <c r="AV44" s="83">
        <f t="shared" si="19"/>
        <v>6</v>
      </c>
      <c r="AW44" s="83" t="str">
        <f t="shared" si="20"/>
        <v>9</v>
      </c>
      <c r="AX44" s="83" t="str">
        <f t="shared" si="21"/>
        <v>8</v>
      </c>
      <c r="AY44" s="83" t="str">
        <f t="shared" si="22"/>
        <v>6</v>
      </c>
      <c r="AZ44" s="83" t="str">
        <f t="shared" si="23"/>
        <v>9</v>
      </c>
      <c r="BA44" s="1" t="str">
        <f t="shared" si="24"/>
        <v>8</v>
      </c>
      <c r="BB44" s="1" t="str">
        <f t="shared" si="25"/>
        <v>6</v>
      </c>
      <c r="BC44" s="1" t="str">
        <f t="shared" si="33"/>
        <v/>
      </c>
    </row>
    <row r="45" spans="1:55" ht="14.25" thickBot="1">
      <c r="A45" s="12">
        <v>36</v>
      </c>
      <c r="B45" s="14"/>
      <c r="C45" s="14"/>
      <c r="D45" s="14"/>
      <c r="E45" s="15"/>
      <c r="F45" s="244"/>
      <c r="G45" s="245"/>
      <c r="H45" s="246"/>
      <c r="I45" s="52"/>
      <c r="J45" s="45"/>
      <c r="K45" s="45"/>
      <c r="L45" s="80"/>
      <c r="M45" s="39"/>
      <c r="N45" s="65"/>
      <c r="O45" s="65"/>
      <c r="P45" s="113" t="str">
        <f t="shared" si="26"/>
        <v/>
      </c>
      <c r="Q45" s="120" t="str">
        <f t="shared" si="27"/>
        <v/>
      </c>
      <c r="R45" s="118" t="str">
        <f t="shared" si="28"/>
        <v/>
      </c>
      <c r="S45" s="83"/>
      <c r="T45" s="83" t="str">
        <f t="shared" si="1"/>
        <v/>
      </c>
      <c r="U45" s="83" t="str">
        <f t="shared" si="2"/>
        <v/>
      </c>
      <c r="V45" s="83" t="str">
        <f t="shared" si="3"/>
        <v/>
      </c>
      <c r="W45" s="83" t="str">
        <f t="shared" si="4"/>
        <v/>
      </c>
      <c r="X45" s="83" t="str">
        <f t="shared" si="5"/>
        <v/>
      </c>
      <c r="Y45" s="83" t="str">
        <f t="shared" si="6"/>
        <v/>
      </c>
      <c r="Z45" s="83" t="str">
        <f t="shared" si="7"/>
        <v/>
      </c>
      <c r="AA45" s="71"/>
      <c r="AF45" s="38" t="str">
        <f t="shared" si="30"/>
        <v/>
      </c>
      <c r="AG45" s="38" t="str">
        <f t="shared" si="31"/>
        <v/>
      </c>
      <c r="AH45" s="38" t="str">
        <f t="shared" si="32"/>
        <v/>
      </c>
      <c r="AI45" s="36" t="str">
        <f t="shared" si="29"/>
        <v/>
      </c>
      <c r="AJ45" s="36" t="str">
        <f>IF(J45="","",2200)</f>
        <v/>
      </c>
      <c r="AK45" s="36" t="str">
        <f t="shared" si="34"/>
        <v/>
      </c>
      <c r="AL45" s="36" t="str">
        <f t="shared" si="35"/>
        <v/>
      </c>
      <c r="AP45" s="83" t="str">
        <f t="shared" si="13"/>
        <v/>
      </c>
      <c r="AQ45" s="83" t="str">
        <f t="shared" si="14"/>
        <v/>
      </c>
      <c r="AR45" s="83" t="str">
        <f t="shared" si="15"/>
        <v/>
      </c>
      <c r="AS45" s="83" t="str">
        <f t="shared" si="16"/>
        <v/>
      </c>
      <c r="AT45" s="83">
        <f t="shared" si="17"/>
        <v>9</v>
      </c>
      <c r="AU45" s="83" t="str">
        <f t="shared" si="18"/>
        <v>8</v>
      </c>
      <c r="AV45" s="83">
        <f t="shared" si="19"/>
        <v>6</v>
      </c>
      <c r="AW45" s="83" t="str">
        <f t="shared" si="20"/>
        <v>9</v>
      </c>
      <c r="AX45" s="83" t="str">
        <f t="shared" si="21"/>
        <v>8</v>
      </c>
      <c r="AY45" s="83" t="str">
        <f t="shared" si="22"/>
        <v>6</v>
      </c>
      <c r="AZ45" s="83" t="str">
        <f t="shared" si="23"/>
        <v>9</v>
      </c>
      <c r="BA45" s="1" t="str">
        <f t="shared" si="24"/>
        <v>8</v>
      </c>
      <c r="BB45" s="1" t="str">
        <f t="shared" si="25"/>
        <v>6</v>
      </c>
      <c r="BC45" s="1" t="str">
        <f t="shared" si="33"/>
        <v/>
      </c>
    </row>
    <row r="46" spans="1:55" ht="14.25" thickBot="1">
      <c r="A46" s="12">
        <v>37</v>
      </c>
      <c r="B46" s="14"/>
      <c r="C46" s="14"/>
      <c r="D46" s="14"/>
      <c r="E46" s="15"/>
      <c r="F46" s="244"/>
      <c r="G46" s="245"/>
      <c r="H46" s="246"/>
      <c r="I46" s="52"/>
      <c r="J46" s="45"/>
      <c r="K46" s="45"/>
      <c r="L46" s="80"/>
      <c r="M46" s="39"/>
      <c r="N46" s="65"/>
      <c r="O46" s="65"/>
      <c r="P46" s="113" t="str">
        <f t="shared" si="26"/>
        <v/>
      </c>
      <c r="Q46" s="120" t="str">
        <f t="shared" si="27"/>
        <v/>
      </c>
      <c r="R46" s="118" t="str">
        <f t="shared" si="28"/>
        <v/>
      </c>
      <c r="S46" s="83"/>
      <c r="T46" s="83" t="str">
        <f t="shared" si="1"/>
        <v/>
      </c>
      <c r="U46" s="83" t="str">
        <f t="shared" si="2"/>
        <v/>
      </c>
      <c r="V46" s="83" t="str">
        <f t="shared" si="3"/>
        <v/>
      </c>
      <c r="W46" s="83" t="str">
        <f t="shared" si="4"/>
        <v/>
      </c>
      <c r="X46" s="83" t="str">
        <f t="shared" si="5"/>
        <v/>
      </c>
      <c r="Y46" s="83" t="str">
        <f t="shared" si="6"/>
        <v/>
      </c>
      <c r="Z46" s="83" t="str">
        <f t="shared" si="7"/>
        <v/>
      </c>
      <c r="AA46" s="71"/>
      <c r="AF46" s="38" t="str">
        <f t="shared" si="30"/>
        <v/>
      </c>
      <c r="AG46" s="38" t="str">
        <f t="shared" si="31"/>
        <v/>
      </c>
      <c r="AH46" s="38" t="str">
        <f t="shared" si="32"/>
        <v/>
      </c>
      <c r="AI46" s="36" t="str">
        <f t="shared" si="29"/>
        <v/>
      </c>
      <c r="AJ46" s="36" t="str">
        <f>IF(J46="","",2200)</f>
        <v/>
      </c>
      <c r="AK46" s="36" t="str">
        <f t="shared" si="34"/>
        <v/>
      </c>
      <c r="AL46" s="36" t="str">
        <f t="shared" si="35"/>
        <v/>
      </c>
      <c r="AP46" s="83" t="str">
        <f t="shared" si="13"/>
        <v/>
      </c>
      <c r="AQ46" s="83" t="str">
        <f t="shared" si="14"/>
        <v/>
      </c>
      <c r="AR46" s="83" t="str">
        <f t="shared" si="15"/>
        <v/>
      </c>
      <c r="AS46" s="83" t="str">
        <f t="shared" si="16"/>
        <v/>
      </c>
      <c r="AT46" s="83">
        <f t="shared" si="17"/>
        <v>9</v>
      </c>
      <c r="AU46" s="83" t="str">
        <f t="shared" si="18"/>
        <v>8</v>
      </c>
      <c r="AV46" s="83">
        <f t="shared" si="19"/>
        <v>6</v>
      </c>
      <c r="AW46" s="83" t="str">
        <f t="shared" si="20"/>
        <v>9</v>
      </c>
      <c r="AX46" s="83" t="str">
        <f t="shared" si="21"/>
        <v>8</v>
      </c>
      <c r="AY46" s="83" t="str">
        <f t="shared" si="22"/>
        <v>6</v>
      </c>
      <c r="AZ46" s="83" t="str">
        <f t="shared" si="23"/>
        <v>9</v>
      </c>
      <c r="BA46" s="1" t="str">
        <f t="shared" si="24"/>
        <v>8</v>
      </c>
      <c r="BB46" s="1" t="str">
        <f t="shared" si="25"/>
        <v>6</v>
      </c>
      <c r="BC46" s="1" t="str">
        <f t="shared" si="33"/>
        <v/>
      </c>
    </row>
    <row r="47" spans="1:55" ht="14.25" thickBot="1">
      <c r="A47" s="12">
        <v>38</v>
      </c>
      <c r="B47" s="14"/>
      <c r="C47" s="14"/>
      <c r="D47" s="14"/>
      <c r="E47" s="15"/>
      <c r="F47" s="244"/>
      <c r="G47" s="245"/>
      <c r="H47" s="246"/>
      <c r="I47" s="52"/>
      <c r="J47" s="45"/>
      <c r="K47" s="45"/>
      <c r="L47" s="80"/>
      <c r="M47" s="39"/>
      <c r="N47" s="65"/>
      <c r="O47" s="65"/>
      <c r="P47" s="113" t="str">
        <f t="shared" si="26"/>
        <v/>
      </c>
      <c r="Q47" s="120" t="str">
        <f t="shared" si="27"/>
        <v/>
      </c>
      <c r="R47" s="118" t="str">
        <f t="shared" si="28"/>
        <v/>
      </c>
      <c r="S47" s="83"/>
      <c r="T47" s="83" t="str">
        <f t="shared" si="1"/>
        <v/>
      </c>
      <c r="U47" s="83" t="str">
        <f t="shared" si="2"/>
        <v/>
      </c>
      <c r="V47" s="83" t="str">
        <f t="shared" si="3"/>
        <v/>
      </c>
      <c r="W47" s="83" t="str">
        <f t="shared" si="4"/>
        <v/>
      </c>
      <c r="X47" s="83" t="str">
        <f t="shared" si="5"/>
        <v/>
      </c>
      <c r="Y47" s="83" t="str">
        <f t="shared" si="6"/>
        <v/>
      </c>
      <c r="Z47" s="83" t="str">
        <f t="shared" si="7"/>
        <v/>
      </c>
      <c r="AA47" s="71"/>
      <c r="AF47" s="38" t="str">
        <f t="shared" si="30"/>
        <v/>
      </c>
      <c r="AG47" s="38" t="str">
        <f t="shared" si="31"/>
        <v/>
      </c>
      <c r="AH47" s="38" t="str">
        <f t="shared" si="32"/>
        <v/>
      </c>
      <c r="AI47" s="36" t="str">
        <f t="shared" si="29"/>
        <v/>
      </c>
      <c r="AJ47" s="36" t="str">
        <f>IF(J47="","",2200)</f>
        <v/>
      </c>
      <c r="AK47" s="36" t="str">
        <f t="shared" si="34"/>
        <v/>
      </c>
      <c r="AL47" s="36" t="str">
        <f t="shared" si="35"/>
        <v/>
      </c>
      <c r="AP47" s="83" t="str">
        <f t="shared" si="13"/>
        <v/>
      </c>
      <c r="AQ47" s="83" t="str">
        <f t="shared" si="14"/>
        <v/>
      </c>
      <c r="AR47" s="83" t="str">
        <f t="shared" si="15"/>
        <v/>
      </c>
      <c r="AS47" s="83" t="str">
        <f t="shared" si="16"/>
        <v/>
      </c>
      <c r="AT47" s="83">
        <f t="shared" si="17"/>
        <v>9</v>
      </c>
      <c r="AU47" s="83" t="str">
        <f t="shared" si="18"/>
        <v>8</v>
      </c>
      <c r="AV47" s="83">
        <f t="shared" si="19"/>
        <v>6</v>
      </c>
      <c r="AW47" s="83" t="str">
        <f t="shared" si="20"/>
        <v>9</v>
      </c>
      <c r="AX47" s="83" t="str">
        <f t="shared" si="21"/>
        <v>8</v>
      </c>
      <c r="AY47" s="83" t="str">
        <f t="shared" si="22"/>
        <v>6</v>
      </c>
      <c r="AZ47" s="83" t="str">
        <f t="shared" si="23"/>
        <v>9</v>
      </c>
      <c r="BA47" s="1" t="str">
        <f t="shared" si="24"/>
        <v>8</v>
      </c>
      <c r="BB47" s="1" t="str">
        <f t="shared" si="25"/>
        <v>6</v>
      </c>
      <c r="BC47" s="1" t="str">
        <f t="shared" si="33"/>
        <v/>
      </c>
    </row>
    <row r="48" spans="1:55" ht="14.25" thickBot="1">
      <c r="A48" s="12">
        <v>39</v>
      </c>
      <c r="B48" s="14"/>
      <c r="C48" s="14"/>
      <c r="D48" s="14"/>
      <c r="E48" s="15"/>
      <c r="F48" s="244"/>
      <c r="G48" s="245"/>
      <c r="H48" s="246"/>
      <c r="I48" s="52"/>
      <c r="J48" s="45"/>
      <c r="K48" s="45"/>
      <c r="L48" s="80"/>
      <c r="M48" s="39"/>
      <c r="N48" s="65"/>
      <c r="O48" s="65"/>
      <c r="P48" s="113" t="str">
        <f t="shared" si="26"/>
        <v/>
      </c>
      <c r="Q48" s="120" t="str">
        <f t="shared" si="27"/>
        <v/>
      </c>
      <c r="R48" s="118" t="str">
        <f t="shared" si="28"/>
        <v/>
      </c>
      <c r="S48" s="83"/>
      <c r="T48" s="83" t="str">
        <f t="shared" si="1"/>
        <v/>
      </c>
      <c r="U48" s="83" t="str">
        <f t="shared" si="2"/>
        <v/>
      </c>
      <c r="V48" s="83" t="str">
        <f t="shared" si="3"/>
        <v/>
      </c>
      <c r="W48" s="83" t="str">
        <f t="shared" si="4"/>
        <v/>
      </c>
      <c r="X48" s="83" t="str">
        <f t="shared" si="5"/>
        <v/>
      </c>
      <c r="Y48" s="83" t="str">
        <f t="shared" si="6"/>
        <v/>
      </c>
      <c r="Z48" s="83" t="str">
        <f t="shared" si="7"/>
        <v/>
      </c>
      <c r="AA48" s="71"/>
      <c r="AF48" s="38" t="str">
        <f t="shared" si="30"/>
        <v/>
      </c>
      <c r="AG48" s="38" t="str">
        <f t="shared" si="31"/>
        <v/>
      </c>
      <c r="AH48" s="38" t="str">
        <f t="shared" si="32"/>
        <v/>
      </c>
      <c r="AI48" s="36" t="str">
        <f t="shared" si="29"/>
        <v/>
      </c>
      <c r="AJ48" s="36" t="str">
        <f>IF(J48="","",2200)</f>
        <v/>
      </c>
      <c r="AK48" s="36" t="str">
        <f t="shared" si="34"/>
        <v/>
      </c>
      <c r="AL48" s="36" t="str">
        <f t="shared" si="35"/>
        <v/>
      </c>
      <c r="AP48" s="83" t="str">
        <f t="shared" si="13"/>
        <v/>
      </c>
      <c r="AQ48" s="83" t="str">
        <f t="shared" si="14"/>
        <v/>
      </c>
      <c r="AR48" s="83" t="str">
        <f t="shared" si="15"/>
        <v/>
      </c>
      <c r="AS48" s="83" t="str">
        <f t="shared" si="16"/>
        <v/>
      </c>
      <c r="AT48" s="83">
        <f t="shared" si="17"/>
        <v>9</v>
      </c>
      <c r="AU48" s="83" t="str">
        <f t="shared" si="18"/>
        <v>8</v>
      </c>
      <c r="AV48" s="83">
        <f t="shared" si="19"/>
        <v>6</v>
      </c>
      <c r="AW48" s="83" t="str">
        <f t="shared" si="20"/>
        <v>9</v>
      </c>
      <c r="AX48" s="83" t="str">
        <f t="shared" si="21"/>
        <v>8</v>
      </c>
      <c r="AY48" s="83" t="str">
        <f t="shared" si="22"/>
        <v>6</v>
      </c>
      <c r="AZ48" s="83" t="str">
        <f t="shared" si="23"/>
        <v>9</v>
      </c>
      <c r="BA48" s="1" t="str">
        <f t="shared" si="24"/>
        <v>8</v>
      </c>
      <c r="BB48" s="1" t="str">
        <f t="shared" si="25"/>
        <v>6</v>
      </c>
      <c r="BC48" s="1" t="str">
        <f t="shared" si="33"/>
        <v/>
      </c>
    </row>
    <row r="49" spans="1:55" ht="14.25" thickBot="1">
      <c r="A49" s="12">
        <v>40</v>
      </c>
      <c r="B49" s="14"/>
      <c r="C49" s="14"/>
      <c r="D49" s="14"/>
      <c r="E49" s="15"/>
      <c r="F49" s="244"/>
      <c r="G49" s="245"/>
      <c r="H49" s="246"/>
      <c r="I49" s="52"/>
      <c r="J49" s="45"/>
      <c r="K49" s="45"/>
      <c r="L49" s="80"/>
      <c r="M49" s="39"/>
      <c r="N49" s="65"/>
      <c r="O49" s="65"/>
      <c r="P49" s="113" t="str">
        <f t="shared" si="26"/>
        <v/>
      </c>
      <c r="Q49" s="120" t="str">
        <f t="shared" si="27"/>
        <v/>
      </c>
      <c r="R49" s="118" t="str">
        <f t="shared" si="28"/>
        <v/>
      </c>
      <c r="S49" s="83"/>
      <c r="T49" s="83" t="str">
        <f t="shared" si="1"/>
        <v/>
      </c>
      <c r="U49" s="83" t="str">
        <f t="shared" si="2"/>
        <v/>
      </c>
      <c r="V49" s="83" t="str">
        <f t="shared" si="3"/>
        <v/>
      </c>
      <c r="W49" s="83" t="str">
        <f t="shared" si="4"/>
        <v/>
      </c>
      <c r="X49" s="83" t="str">
        <f t="shared" si="5"/>
        <v/>
      </c>
      <c r="Y49" s="83" t="str">
        <f t="shared" si="6"/>
        <v/>
      </c>
      <c r="Z49" s="83" t="str">
        <f t="shared" si="7"/>
        <v/>
      </c>
      <c r="AA49" s="71"/>
      <c r="AF49" s="38" t="str">
        <f t="shared" si="30"/>
        <v/>
      </c>
      <c r="AG49" s="38" t="str">
        <f t="shared" si="31"/>
        <v/>
      </c>
      <c r="AH49" s="38" t="str">
        <f t="shared" si="32"/>
        <v/>
      </c>
      <c r="AI49" s="36" t="str">
        <f t="shared" si="29"/>
        <v/>
      </c>
      <c r="AJ49" s="36" t="str">
        <f>IF(J49="","",2200)</f>
        <v/>
      </c>
      <c r="AK49" s="36" t="str">
        <f t="shared" si="34"/>
        <v/>
      </c>
      <c r="AL49" s="36" t="str">
        <f t="shared" si="35"/>
        <v/>
      </c>
      <c r="AP49" s="83" t="str">
        <f t="shared" si="13"/>
        <v/>
      </c>
      <c r="AQ49" s="83" t="str">
        <f t="shared" si="14"/>
        <v/>
      </c>
      <c r="AR49" s="83" t="str">
        <f t="shared" si="15"/>
        <v/>
      </c>
      <c r="AS49" s="83" t="str">
        <f t="shared" si="16"/>
        <v/>
      </c>
      <c r="AT49" s="83">
        <f t="shared" si="17"/>
        <v>9</v>
      </c>
      <c r="AU49" s="83" t="str">
        <f t="shared" si="18"/>
        <v>8</v>
      </c>
      <c r="AV49" s="83">
        <f t="shared" si="19"/>
        <v>6</v>
      </c>
      <c r="AW49" s="83" t="str">
        <f t="shared" si="20"/>
        <v>9</v>
      </c>
      <c r="AX49" s="83" t="str">
        <f t="shared" si="21"/>
        <v>8</v>
      </c>
      <c r="AY49" s="83" t="str">
        <f t="shared" si="22"/>
        <v>6</v>
      </c>
      <c r="AZ49" s="83" t="str">
        <f t="shared" si="23"/>
        <v>9</v>
      </c>
      <c r="BA49" s="1" t="str">
        <f t="shared" si="24"/>
        <v>8</v>
      </c>
      <c r="BB49" s="1" t="str">
        <f t="shared" si="25"/>
        <v>6</v>
      </c>
      <c r="BC49" s="1" t="str">
        <f t="shared" si="33"/>
        <v/>
      </c>
    </row>
    <row r="50" spans="1:55" ht="14.25" thickBot="1">
      <c r="A50" s="12">
        <v>41</v>
      </c>
      <c r="B50" s="14"/>
      <c r="C50" s="14"/>
      <c r="D50" s="14"/>
      <c r="E50" s="15"/>
      <c r="F50" s="244"/>
      <c r="G50" s="245"/>
      <c r="H50" s="246"/>
      <c r="I50" s="52"/>
      <c r="J50" s="45"/>
      <c r="K50" s="45"/>
      <c r="L50" s="80"/>
      <c r="M50" s="39"/>
      <c r="N50" s="65"/>
      <c r="O50" s="65"/>
      <c r="P50" s="113" t="str">
        <f t="shared" si="26"/>
        <v/>
      </c>
      <c r="Q50" s="120" t="str">
        <f t="shared" si="27"/>
        <v/>
      </c>
      <c r="R50" s="118" t="str">
        <f t="shared" si="28"/>
        <v/>
      </c>
      <c r="S50" s="83"/>
      <c r="T50" s="83" t="str">
        <f t="shared" si="1"/>
        <v/>
      </c>
      <c r="U50" s="83" t="str">
        <f t="shared" si="2"/>
        <v/>
      </c>
      <c r="V50" s="83" t="str">
        <f t="shared" si="3"/>
        <v/>
      </c>
      <c r="W50" s="83" t="str">
        <f t="shared" si="4"/>
        <v/>
      </c>
      <c r="X50" s="83" t="str">
        <f t="shared" si="5"/>
        <v/>
      </c>
      <c r="Y50" s="83" t="str">
        <f t="shared" si="6"/>
        <v/>
      </c>
      <c r="Z50" s="83" t="str">
        <f t="shared" si="7"/>
        <v/>
      </c>
      <c r="AA50" s="71"/>
      <c r="AF50" s="38" t="str">
        <f t="shared" si="30"/>
        <v/>
      </c>
      <c r="AG50" s="38" t="str">
        <f t="shared" si="31"/>
        <v/>
      </c>
      <c r="AH50" s="38" t="str">
        <f t="shared" si="32"/>
        <v/>
      </c>
      <c r="AI50" s="36" t="str">
        <f t="shared" si="29"/>
        <v/>
      </c>
      <c r="AJ50" s="36" t="str">
        <f>IF(J50="","",2200)</f>
        <v/>
      </c>
      <c r="AK50" s="36" t="str">
        <f t="shared" si="34"/>
        <v/>
      </c>
      <c r="AL50" s="36" t="str">
        <f t="shared" si="35"/>
        <v/>
      </c>
      <c r="AP50" s="83" t="str">
        <f t="shared" si="13"/>
        <v/>
      </c>
      <c r="AQ50" s="83" t="str">
        <f t="shared" si="14"/>
        <v/>
      </c>
      <c r="AR50" s="83" t="str">
        <f t="shared" si="15"/>
        <v/>
      </c>
      <c r="AS50" s="83" t="str">
        <f t="shared" si="16"/>
        <v/>
      </c>
      <c r="AT50" s="83">
        <f t="shared" si="17"/>
        <v>9</v>
      </c>
      <c r="AU50" s="83" t="str">
        <f t="shared" si="18"/>
        <v>8</v>
      </c>
      <c r="AV50" s="83">
        <f t="shared" si="19"/>
        <v>6</v>
      </c>
      <c r="AW50" s="83" t="str">
        <f t="shared" si="20"/>
        <v>9</v>
      </c>
      <c r="AX50" s="83" t="str">
        <f t="shared" si="21"/>
        <v>8</v>
      </c>
      <c r="AY50" s="83" t="str">
        <f t="shared" si="22"/>
        <v>6</v>
      </c>
      <c r="AZ50" s="83" t="str">
        <f t="shared" si="23"/>
        <v>9</v>
      </c>
      <c r="BA50" s="1" t="str">
        <f t="shared" si="24"/>
        <v>8</v>
      </c>
      <c r="BB50" s="1" t="str">
        <f t="shared" si="25"/>
        <v>6</v>
      </c>
      <c r="BC50" s="1" t="str">
        <f t="shared" si="33"/>
        <v/>
      </c>
    </row>
    <row r="51" spans="1:55" ht="14.25" thickBot="1">
      <c r="A51" s="12">
        <v>42</v>
      </c>
      <c r="B51" s="14"/>
      <c r="C51" s="14"/>
      <c r="D51" s="14"/>
      <c r="E51" s="15"/>
      <c r="F51" s="244"/>
      <c r="G51" s="245"/>
      <c r="H51" s="246"/>
      <c r="I51" s="52"/>
      <c r="J51" s="45"/>
      <c r="K51" s="45"/>
      <c r="L51" s="80"/>
      <c r="M51" s="39"/>
      <c r="N51" s="65"/>
      <c r="O51" s="65"/>
      <c r="P51" s="113" t="str">
        <f t="shared" si="26"/>
        <v/>
      </c>
      <c r="Q51" s="120" t="str">
        <f t="shared" si="27"/>
        <v/>
      </c>
      <c r="R51" s="118" t="str">
        <f t="shared" si="28"/>
        <v/>
      </c>
      <c r="S51" s="83"/>
      <c r="T51" s="83" t="str">
        <f t="shared" si="1"/>
        <v/>
      </c>
      <c r="U51" s="83" t="str">
        <f t="shared" si="2"/>
        <v/>
      </c>
      <c r="V51" s="83" t="str">
        <f t="shared" si="3"/>
        <v/>
      </c>
      <c r="W51" s="83" t="str">
        <f t="shared" si="4"/>
        <v/>
      </c>
      <c r="X51" s="83" t="str">
        <f t="shared" si="5"/>
        <v/>
      </c>
      <c r="Y51" s="83" t="str">
        <f t="shared" si="6"/>
        <v/>
      </c>
      <c r="Z51" s="83" t="str">
        <f t="shared" si="7"/>
        <v/>
      </c>
      <c r="AA51" s="71"/>
      <c r="AF51" s="38" t="str">
        <f t="shared" si="30"/>
        <v/>
      </c>
      <c r="AG51" s="38" t="str">
        <f t="shared" si="31"/>
        <v/>
      </c>
      <c r="AH51" s="38" t="str">
        <f t="shared" si="32"/>
        <v/>
      </c>
      <c r="AI51" s="36" t="str">
        <f t="shared" si="29"/>
        <v/>
      </c>
      <c r="AJ51" s="36" t="str">
        <f>IF(J51="","",2200)</f>
        <v/>
      </c>
      <c r="AK51" s="36" t="str">
        <f t="shared" si="34"/>
        <v/>
      </c>
      <c r="AL51" s="36" t="str">
        <f t="shared" si="35"/>
        <v/>
      </c>
      <c r="AP51" s="83" t="str">
        <f t="shared" si="13"/>
        <v/>
      </c>
      <c r="AQ51" s="83" t="str">
        <f t="shared" si="14"/>
        <v/>
      </c>
      <c r="AR51" s="83" t="str">
        <f t="shared" si="15"/>
        <v/>
      </c>
      <c r="AS51" s="83" t="str">
        <f t="shared" si="16"/>
        <v/>
      </c>
      <c r="AT51" s="83">
        <f t="shared" si="17"/>
        <v>9</v>
      </c>
      <c r="AU51" s="83" t="str">
        <f t="shared" si="18"/>
        <v>8</v>
      </c>
      <c r="AV51" s="83">
        <f t="shared" si="19"/>
        <v>6</v>
      </c>
      <c r="AW51" s="83" t="str">
        <f t="shared" si="20"/>
        <v>9</v>
      </c>
      <c r="AX51" s="83" t="str">
        <f t="shared" si="21"/>
        <v>8</v>
      </c>
      <c r="AY51" s="83" t="str">
        <f t="shared" si="22"/>
        <v>6</v>
      </c>
      <c r="AZ51" s="83" t="str">
        <f t="shared" si="23"/>
        <v>9</v>
      </c>
      <c r="BA51" s="1" t="str">
        <f t="shared" si="24"/>
        <v>8</v>
      </c>
      <c r="BB51" s="1" t="str">
        <f t="shared" si="25"/>
        <v>6</v>
      </c>
      <c r="BC51" s="1" t="str">
        <f t="shared" si="33"/>
        <v/>
      </c>
    </row>
    <row r="52" spans="1:55" ht="14.25" thickBot="1">
      <c r="A52" s="12">
        <v>43</v>
      </c>
      <c r="B52" s="14"/>
      <c r="C52" s="14"/>
      <c r="D52" s="14"/>
      <c r="E52" s="15"/>
      <c r="F52" s="244"/>
      <c r="G52" s="245"/>
      <c r="H52" s="246"/>
      <c r="I52" s="52"/>
      <c r="J52" s="45"/>
      <c r="K52" s="45"/>
      <c r="L52" s="80"/>
      <c r="M52" s="39"/>
      <c r="N52" s="65"/>
      <c r="O52" s="65"/>
      <c r="P52" s="113" t="str">
        <f t="shared" si="26"/>
        <v/>
      </c>
      <c r="Q52" s="120" t="str">
        <f t="shared" si="27"/>
        <v/>
      </c>
      <c r="R52" s="118" t="str">
        <f t="shared" si="28"/>
        <v/>
      </c>
      <c r="S52" s="83"/>
      <c r="T52" s="83" t="str">
        <f t="shared" si="1"/>
        <v/>
      </c>
      <c r="U52" s="83" t="str">
        <f t="shared" si="2"/>
        <v/>
      </c>
      <c r="V52" s="83" t="str">
        <f t="shared" si="3"/>
        <v/>
      </c>
      <c r="W52" s="83" t="str">
        <f t="shared" si="4"/>
        <v/>
      </c>
      <c r="X52" s="83" t="str">
        <f t="shared" si="5"/>
        <v/>
      </c>
      <c r="Y52" s="83" t="str">
        <f t="shared" si="6"/>
        <v/>
      </c>
      <c r="Z52" s="83" t="str">
        <f t="shared" si="7"/>
        <v/>
      </c>
      <c r="AA52" s="71"/>
      <c r="AF52" s="38" t="str">
        <f t="shared" si="30"/>
        <v/>
      </c>
      <c r="AG52" s="38" t="str">
        <f t="shared" si="31"/>
        <v/>
      </c>
      <c r="AH52" s="38" t="str">
        <f t="shared" si="32"/>
        <v/>
      </c>
      <c r="AI52" s="36" t="str">
        <f t="shared" si="29"/>
        <v/>
      </c>
      <c r="AJ52" s="36" t="str">
        <f>IF(J52="","",2200)</f>
        <v/>
      </c>
      <c r="AK52" s="36" t="str">
        <f t="shared" si="34"/>
        <v/>
      </c>
      <c r="AL52" s="36" t="str">
        <f t="shared" si="35"/>
        <v/>
      </c>
      <c r="AP52" s="83" t="str">
        <f t="shared" si="13"/>
        <v/>
      </c>
      <c r="AQ52" s="83" t="str">
        <f t="shared" si="14"/>
        <v/>
      </c>
      <c r="AR52" s="83" t="str">
        <f t="shared" si="15"/>
        <v/>
      </c>
      <c r="AS52" s="83" t="str">
        <f t="shared" si="16"/>
        <v/>
      </c>
      <c r="AT52" s="83">
        <f t="shared" si="17"/>
        <v>9</v>
      </c>
      <c r="AU52" s="83" t="str">
        <f t="shared" si="18"/>
        <v>8</v>
      </c>
      <c r="AV52" s="83">
        <f t="shared" si="19"/>
        <v>6</v>
      </c>
      <c r="AW52" s="83" t="str">
        <f t="shared" si="20"/>
        <v>9</v>
      </c>
      <c r="AX52" s="83" t="str">
        <f t="shared" si="21"/>
        <v>8</v>
      </c>
      <c r="AY52" s="83" t="str">
        <f t="shared" si="22"/>
        <v>6</v>
      </c>
      <c r="AZ52" s="83" t="str">
        <f t="shared" si="23"/>
        <v>9</v>
      </c>
      <c r="BA52" s="1" t="str">
        <f t="shared" si="24"/>
        <v>8</v>
      </c>
      <c r="BB52" s="1" t="str">
        <f t="shared" si="25"/>
        <v>6</v>
      </c>
      <c r="BC52" s="1" t="str">
        <f t="shared" si="33"/>
        <v/>
      </c>
    </row>
    <row r="53" spans="1:55" ht="14.25" thickBot="1">
      <c r="A53" s="12">
        <v>44</v>
      </c>
      <c r="B53" s="14"/>
      <c r="C53" s="14"/>
      <c r="D53" s="14"/>
      <c r="E53" s="15"/>
      <c r="F53" s="244"/>
      <c r="G53" s="245"/>
      <c r="H53" s="246"/>
      <c r="I53" s="52"/>
      <c r="J53" s="45"/>
      <c r="K53" s="45"/>
      <c r="L53" s="80"/>
      <c r="M53" s="39"/>
      <c r="N53" s="65"/>
      <c r="O53" s="65"/>
      <c r="P53" s="113" t="str">
        <f t="shared" si="26"/>
        <v/>
      </c>
      <c r="Q53" s="120" t="str">
        <f t="shared" si="27"/>
        <v/>
      </c>
      <c r="R53" s="118" t="str">
        <f t="shared" si="28"/>
        <v/>
      </c>
      <c r="S53" s="83"/>
      <c r="T53" s="83" t="str">
        <f t="shared" si="1"/>
        <v/>
      </c>
      <c r="U53" s="83" t="str">
        <f t="shared" si="2"/>
        <v/>
      </c>
      <c r="V53" s="83" t="str">
        <f t="shared" si="3"/>
        <v/>
      </c>
      <c r="W53" s="83" t="str">
        <f t="shared" si="4"/>
        <v/>
      </c>
      <c r="X53" s="83" t="str">
        <f t="shared" si="5"/>
        <v/>
      </c>
      <c r="Y53" s="83" t="str">
        <f t="shared" si="6"/>
        <v/>
      </c>
      <c r="Z53" s="83" t="str">
        <f t="shared" si="7"/>
        <v/>
      </c>
      <c r="AA53" s="71"/>
      <c r="AF53" s="38" t="str">
        <f t="shared" si="30"/>
        <v/>
      </c>
      <c r="AG53" s="38" t="str">
        <f t="shared" si="31"/>
        <v/>
      </c>
      <c r="AH53" s="38" t="str">
        <f t="shared" si="32"/>
        <v/>
      </c>
      <c r="AI53" s="36" t="str">
        <f t="shared" si="29"/>
        <v/>
      </c>
      <c r="AJ53" s="36" t="str">
        <f>IF(J53="","",2200)</f>
        <v/>
      </c>
      <c r="AK53" s="36" t="str">
        <f t="shared" si="34"/>
        <v/>
      </c>
      <c r="AL53" s="36" t="str">
        <f t="shared" si="35"/>
        <v/>
      </c>
      <c r="AP53" s="83" t="str">
        <f t="shared" si="13"/>
        <v/>
      </c>
      <c r="AQ53" s="83" t="str">
        <f t="shared" si="14"/>
        <v/>
      </c>
      <c r="AR53" s="83" t="str">
        <f t="shared" si="15"/>
        <v/>
      </c>
      <c r="AS53" s="83" t="str">
        <f t="shared" si="16"/>
        <v/>
      </c>
      <c r="AT53" s="83">
        <f t="shared" si="17"/>
        <v>9</v>
      </c>
      <c r="AU53" s="83" t="str">
        <f t="shared" si="18"/>
        <v>8</v>
      </c>
      <c r="AV53" s="83">
        <f t="shared" si="19"/>
        <v>6</v>
      </c>
      <c r="AW53" s="83" t="str">
        <f t="shared" si="20"/>
        <v>9</v>
      </c>
      <c r="AX53" s="83" t="str">
        <f t="shared" si="21"/>
        <v>8</v>
      </c>
      <c r="AY53" s="83" t="str">
        <f t="shared" si="22"/>
        <v>6</v>
      </c>
      <c r="AZ53" s="83" t="str">
        <f t="shared" si="23"/>
        <v>9</v>
      </c>
      <c r="BA53" s="1" t="str">
        <f t="shared" si="24"/>
        <v>8</v>
      </c>
      <c r="BB53" s="1" t="str">
        <f t="shared" si="25"/>
        <v>6</v>
      </c>
      <c r="BC53" s="1" t="str">
        <f t="shared" si="33"/>
        <v/>
      </c>
    </row>
    <row r="54" spans="1:55" ht="14.25" thickBot="1">
      <c r="A54" s="12">
        <v>45</v>
      </c>
      <c r="B54" s="14"/>
      <c r="C54" s="14"/>
      <c r="D54" s="14"/>
      <c r="E54" s="15"/>
      <c r="F54" s="244"/>
      <c r="G54" s="245"/>
      <c r="H54" s="246"/>
      <c r="I54" s="52"/>
      <c r="J54" s="45"/>
      <c r="K54" s="45"/>
      <c r="L54" s="80"/>
      <c r="M54" s="39"/>
      <c r="N54" s="65"/>
      <c r="O54" s="65"/>
      <c r="P54" s="113" t="str">
        <f t="shared" si="26"/>
        <v/>
      </c>
      <c r="Q54" s="120" t="str">
        <f t="shared" si="27"/>
        <v/>
      </c>
      <c r="R54" s="118" t="str">
        <f t="shared" si="28"/>
        <v/>
      </c>
      <c r="S54" s="83"/>
      <c r="T54" s="83" t="str">
        <f t="shared" si="1"/>
        <v/>
      </c>
      <c r="U54" s="83" t="str">
        <f t="shared" si="2"/>
        <v/>
      </c>
      <c r="V54" s="83" t="str">
        <f t="shared" si="3"/>
        <v/>
      </c>
      <c r="W54" s="83" t="str">
        <f t="shared" si="4"/>
        <v/>
      </c>
      <c r="X54" s="83" t="str">
        <f t="shared" si="5"/>
        <v/>
      </c>
      <c r="Y54" s="83" t="str">
        <f t="shared" si="6"/>
        <v/>
      </c>
      <c r="Z54" s="83" t="str">
        <f t="shared" si="7"/>
        <v/>
      </c>
      <c r="AA54" s="71"/>
      <c r="AF54" s="38" t="str">
        <f t="shared" si="30"/>
        <v/>
      </c>
      <c r="AG54" s="38" t="str">
        <f t="shared" si="31"/>
        <v/>
      </c>
      <c r="AH54" s="38" t="str">
        <f t="shared" si="32"/>
        <v/>
      </c>
      <c r="AI54" s="36" t="str">
        <f t="shared" si="29"/>
        <v/>
      </c>
      <c r="AJ54" s="36" t="str">
        <f>IF(J54="","",2200)</f>
        <v/>
      </c>
      <c r="AK54" s="36" t="str">
        <f t="shared" si="34"/>
        <v/>
      </c>
      <c r="AL54" s="36" t="str">
        <f t="shared" si="35"/>
        <v/>
      </c>
      <c r="AP54" s="83" t="str">
        <f t="shared" si="13"/>
        <v/>
      </c>
      <c r="AQ54" s="83" t="str">
        <f t="shared" si="14"/>
        <v/>
      </c>
      <c r="AR54" s="83" t="str">
        <f t="shared" si="15"/>
        <v/>
      </c>
      <c r="AS54" s="83" t="str">
        <f t="shared" si="16"/>
        <v/>
      </c>
      <c r="AT54" s="83">
        <f t="shared" si="17"/>
        <v>9</v>
      </c>
      <c r="AU54" s="83" t="str">
        <f t="shared" si="18"/>
        <v>8</v>
      </c>
      <c r="AV54" s="83">
        <f t="shared" si="19"/>
        <v>6</v>
      </c>
      <c r="AW54" s="83" t="str">
        <f t="shared" si="20"/>
        <v>9</v>
      </c>
      <c r="AX54" s="83" t="str">
        <f t="shared" si="21"/>
        <v>8</v>
      </c>
      <c r="AY54" s="83" t="str">
        <f t="shared" si="22"/>
        <v>6</v>
      </c>
      <c r="AZ54" s="83" t="str">
        <f t="shared" si="23"/>
        <v>9</v>
      </c>
      <c r="BA54" s="1" t="str">
        <f t="shared" si="24"/>
        <v>8</v>
      </c>
      <c r="BB54" s="1" t="str">
        <f t="shared" si="25"/>
        <v>6</v>
      </c>
      <c r="BC54" s="1" t="str">
        <f t="shared" si="33"/>
        <v/>
      </c>
    </row>
    <row r="55" spans="1:55" ht="14.25" thickBot="1">
      <c r="A55" s="12">
        <v>46</v>
      </c>
      <c r="B55" s="14"/>
      <c r="C55" s="14"/>
      <c r="D55" s="14"/>
      <c r="E55" s="15"/>
      <c r="F55" s="244"/>
      <c r="G55" s="245"/>
      <c r="H55" s="246"/>
      <c r="I55" s="52"/>
      <c r="J55" s="45"/>
      <c r="K55" s="45"/>
      <c r="L55" s="80"/>
      <c r="M55" s="39"/>
      <c r="N55" s="65"/>
      <c r="O55" s="65"/>
      <c r="P55" s="113" t="str">
        <f t="shared" si="26"/>
        <v/>
      </c>
      <c r="Q55" s="120" t="str">
        <f t="shared" si="27"/>
        <v/>
      </c>
      <c r="R55" s="118" t="str">
        <f t="shared" si="28"/>
        <v/>
      </c>
      <c r="S55" s="83"/>
      <c r="T55" s="83" t="str">
        <f t="shared" si="1"/>
        <v/>
      </c>
      <c r="U55" s="83" t="str">
        <f t="shared" si="2"/>
        <v/>
      </c>
      <c r="V55" s="83" t="str">
        <f t="shared" si="3"/>
        <v/>
      </c>
      <c r="W55" s="83" t="str">
        <f t="shared" si="4"/>
        <v/>
      </c>
      <c r="X55" s="83" t="str">
        <f t="shared" si="5"/>
        <v/>
      </c>
      <c r="Y55" s="83" t="str">
        <f t="shared" si="6"/>
        <v/>
      </c>
      <c r="Z55" s="83" t="str">
        <f t="shared" si="7"/>
        <v/>
      </c>
      <c r="AA55" s="71"/>
      <c r="AF55" s="38" t="str">
        <f t="shared" si="30"/>
        <v/>
      </c>
      <c r="AG55" s="38" t="str">
        <f t="shared" si="31"/>
        <v/>
      </c>
      <c r="AH55" s="38" t="str">
        <f t="shared" si="32"/>
        <v/>
      </c>
      <c r="AI55" s="36" t="str">
        <f t="shared" si="29"/>
        <v/>
      </c>
      <c r="AJ55" s="36" t="str">
        <f>IF(J55="","",2200)</f>
        <v/>
      </c>
      <c r="AK55" s="36" t="str">
        <f t="shared" si="34"/>
        <v/>
      </c>
      <c r="AL55" s="36" t="str">
        <f t="shared" si="35"/>
        <v/>
      </c>
      <c r="AP55" s="83" t="str">
        <f t="shared" si="13"/>
        <v/>
      </c>
      <c r="AQ55" s="83" t="str">
        <f t="shared" si="14"/>
        <v/>
      </c>
      <c r="AR55" s="83" t="str">
        <f t="shared" si="15"/>
        <v/>
      </c>
      <c r="AS55" s="83" t="str">
        <f t="shared" si="16"/>
        <v/>
      </c>
      <c r="AT55" s="83">
        <f t="shared" si="17"/>
        <v>9</v>
      </c>
      <c r="AU55" s="83" t="str">
        <f t="shared" si="18"/>
        <v>8</v>
      </c>
      <c r="AV55" s="83">
        <f t="shared" si="19"/>
        <v>6</v>
      </c>
      <c r="AW55" s="83" t="str">
        <f t="shared" si="20"/>
        <v>9</v>
      </c>
      <c r="AX55" s="83" t="str">
        <f t="shared" si="21"/>
        <v>8</v>
      </c>
      <c r="AY55" s="83" t="str">
        <f t="shared" si="22"/>
        <v>6</v>
      </c>
      <c r="AZ55" s="83" t="str">
        <f t="shared" si="23"/>
        <v>9</v>
      </c>
      <c r="BA55" s="1" t="str">
        <f t="shared" si="24"/>
        <v>8</v>
      </c>
      <c r="BB55" s="1" t="str">
        <f t="shared" si="25"/>
        <v>6</v>
      </c>
      <c r="BC55" s="1" t="str">
        <f t="shared" si="33"/>
        <v/>
      </c>
    </row>
    <row r="56" spans="1:55" ht="14.25" thickBot="1">
      <c r="A56" s="12">
        <v>47</v>
      </c>
      <c r="B56" s="14"/>
      <c r="C56" s="14"/>
      <c r="D56" s="14"/>
      <c r="E56" s="15"/>
      <c r="F56" s="244"/>
      <c r="G56" s="245"/>
      <c r="H56" s="246"/>
      <c r="I56" s="52"/>
      <c r="J56" s="45"/>
      <c r="K56" s="45"/>
      <c r="L56" s="80"/>
      <c r="M56" s="39"/>
      <c r="N56" s="65"/>
      <c r="O56" s="65"/>
      <c r="P56" s="113" t="str">
        <f t="shared" si="26"/>
        <v/>
      </c>
      <c r="Q56" s="120" t="str">
        <f t="shared" si="27"/>
        <v/>
      </c>
      <c r="R56" s="118" t="str">
        <f t="shared" si="28"/>
        <v/>
      </c>
      <c r="S56" s="83"/>
      <c r="T56" s="83" t="str">
        <f t="shared" si="1"/>
        <v/>
      </c>
      <c r="U56" s="83" t="str">
        <f t="shared" si="2"/>
        <v/>
      </c>
      <c r="V56" s="83" t="str">
        <f t="shared" si="3"/>
        <v/>
      </c>
      <c r="W56" s="83" t="str">
        <f t="shared" si="4"/>
        <v/>
      </c>
      <c r="X56" s="83" t="str">
        <f t="shared" si="5"/>
        <v/>
      </c>
      <c r="Y56" s="83" t="str">
        <f t="shared" si="6"/>
        <v/>
      </c>
      <c r="Z56" s="83" t="str">
        <f t="shared" si="7"/>
        <v/>
      </c>
      <c r="AA56" s="71"/>
      <c r="AF56" s="38" t="str">
        <f t="shared" si="30"/>
        <v/>
      </c>
      <c r="AG56" s="38" t="str">
        <f t="shared" si="31"/>
        <v/>
      </c>
      <c r="AH56" s="38" t="str">
        <f t="shared" si="32"/>
        <v/>
      </c>
      <c r="AI56" s="36" t="str">
        <f t="shared" si="29"/>
        <v/>
      </c>
      <c r="AJ56" s="36" t="str">
        <f>IF(J56="","",2200)</f>
        <v/>
      </c>
      <c r="AK56" s="36" t="str">
        <f t="shared" si="34"/>
        <v/>
      </c>
      <c r="AL56" s="36" t="str">
        <f t="shared" si="35"/>
        <v/>
      </c>
      <c r="AP56" s="83" t="str">
        <f t="shared" si="13"/>
        <v/>
      </c>
      <c r="AQ56" s="83" t="str">
        <f t="shared" si="14"/>
        <v/>
      </c>
      <c r="AR56" s="83" t="str">
        <f t="shared" si="15"/>
        <v/>
      </c>
      <c r="AS56" s="83" t="str">
        <f t="shared" si="16"/>
        <v/>
      </c>
      <c r="AT56" s="83">
        <f t="shared" si="17"/>
        <v>9</v>
      </c>
      <c r="AU56" s="83" t="str">
        <f t="shared" si="18"/>
        <v>8</v>
      </c>
      <c r="AV56" s="83">
        <f t="shared" si="19"/>
        <v>6</v>
      </c>
      <c r="AW56" s="83" t="str">
        <f t="shared" si="20"/>
        <v>9</v>
      </c>
      <c r="AX56" s="83" t="str">
        <f t="shared" si="21"/>
        <v>8</v>
      </c>
      <c r="AY56" s="83" t="str">
        <f t="shared" si="22"/>
        <v>6</v>
      </c>
      <c r="AZ56" s="83" t="str">
        <f t="shared" si="23"/>
        <v>9</v>
      </c>
      <c r="BA56" s="1" t="str">
        <f t="shared" si="24"/>
        <v>8</v>
      </c>
      <c r="BB56" s="1" t="str">
        <f t="shared" si="25"/>
        <v>6</v>
      </c>
      <c r="BC56" s="1" t="str">
        <f t="shared" si="33"/>
        <v/>
      </c>
    </row>
    <row r="57" spans="1:55" ht="14.25" thickBot="1">
      <c r="A57" s="12">
        <v>48</v>
      </c>
      <c r="B57" s="14"/>
      <c r="C57" s="14"/>
      <c r="D57" s="14"/>
      <c r="E57" s="15"/>
      <c r="F57" s="244"/>
      <c r="G57" s="245"/>
      <c r="H57" s="246"/>
      <c r="I57" s="52"/>
      <c r="J57" s="45"/>
      <c r="K57" s="45"/>
      <c r="L57" s="80"/>
      <c r="M57" s="39"/>
      <c r="N57" s="65"/>
      <c r="O57" s="65"/>
      <c r="P57" s="113" t="str">
        <f t="shared" si="26"/>
        <v/>
      </c>
      <c r="Q57" s="120" t="str">
        <f t="shared" si="27"/>
        <v/>
      </c>
      <c r="R57" s="118" t="str">
        <f t="shared" si="28"/>
        <v/>
      </c>
      <c r="S57" s="83"/>
      <c r="T57" s="83" t="str">
        <f t="shared" si="1"/>
        <v/>
      </c>
      <c r="U57" s="83" t="str">
        <f t="shared" si="2"/>
        <v/>
      </c>
      <c r="V57" s="83" t="str">
        <f t="shared" si="3"/>
        <v/>
      </c>
      <c r="W57" s="83" t="str">
        <f t="shared" si="4"/>
        <v/>
      </c>
      <c r="X57" s="83" t="str">
        <f t="shared" si="5"/>
        <v/>
      </c>
      <c r="Y57" s="83" t="str">
        <f t="shared" si="6"/>
        <v/>
      </c>
      <c r="Z57" s="83" t="str">
        <f t="shared" si="7"/>
        <v/>
      </c>
      <c r="AA57" s="71"/>
      <c r="AF57" s="38" t="str">
        <f t="shared" si="30"/>
        <v/>
      </c>
      <c r="AG57" s="38" t="str">
        <f t="shared" si="31"/>
        <v/>
      </c>
      <c r="AH57" s="38" t="str">
        <f t="shared" si="32"/>
        <v/>
      </c>
      <c r="AI57" s="36" t="str">
        <f t="shared" si="29"/>
        <v/>
      </c>
      <c r="AJ57" s="36" t="str">
        <f>IF(J57="","",2200)</f>
        <v/>
      </c>
      <c r="AK57" s="36" t="str">
        <f t="shared" si="34"/>
        <v/>
      </c>
      <c r="AL57" s="36" t="str">
        <f t="shared" si="35"/>
        <v/>
      </c>
      <c r="AP57" s="83" t="str">
        <f t="shared" si="13"/>
        <v/>
      </c>
      <c r="AQ57" s="83" t="str">
        <f t="shared" si="14"/>
        <v/>
      </c>
      <c r="AR57" s="83" t="str">
        <f t="shared" si="15"/>
        <v/>
      </c>
      <c r="AS57" s="83" t="str">
        <f t="shared" si="16"/>
        <v/>
      </c>
      <c r="AT57" s="83">
        <f t="shared" si="17"/>
        <v>9</v>
      </c>
      <c r="AU57" s="83" t="str">
        <f t="shared" si="18"/>
        <v>8</v>
      </c>
      <c r="AV57" s="83">
        <f t="shared" si="19"/>
        <v>6</v>
      </c>
      <c r="AW57" s="83" t="str">
        <f t="shared" si="20"/>
        <v>9</v>
      </c>
      <c r="AX57" s="83" t="str">
        <f t="shared" si="21"/>
        <v>8</v>
      </c>
      <c r="AY57" s="83" t="str">
        <f t="shared" si="22"/>
        <v>6</v>
      </c>
      <c r="AZ57" s="83" t="str">
        <f t="shared" si="23"/>
        <v>9</v>
      </c>
      <c r="BA57" s="1" t="str">
        <f t="shared" si="24"/>
        <v>8</v>
      </c>
      <c r="BB57" s="1" t="str">
        <f t="shared" si="25"/>
        <v>6</v>
      </c>
      <c r="BC57" s="1" t="str">
        <f t="shared" si="33"/>
        <v/>
      </c>
    </row>
    <row r="58" spans="1:55" ht="14.25" thickBot="1">
      <c r="A58" s="12">
        <v>49</v>
      </c>
      <c r="B58" s="14"/>
      <c r="C58" s="14"/>
      <c r="D58" s="14"/>
      <c r="E58" s="15"/>
      <c r="F58" s="244"/>
      <c r="G58" s="245"/>
      <c r="H58" s="246"/>
      <c r="I58" s="52"/>
      <c r="J58" s="45"/>
      <c r="K58" s="45"/>
      <c r="L58" s="80"/>
      <c r="M58" s="39"/>
      <c r="N58" s="65"/>
      <c r="O58" s="65"/>
      <c r="P58" s="113" t="str">
        <f t="shared" si="26"/>
        <v/>
      </c>
      <c r="Q58" s="120" t="str">
        <f t="shared" si="27"/>
        <v/>
      </c>
      <c r="R58" s="118" t="str">
        <f t="shared" si="28"/>
        <v/>
      </c>
      <c r="S58" s="83"/>
      <c r="T58" s="83" t="str">
        <f t="shared" si="1"/>
        <v/>
      </c>
      <c r="U58" s="83" t="str">
        <f t="shared" si="2"/>
        <v/>
      </c>
      <c r="V58" s="83" t="str">
        <f t="shared" si="3"/>
        <v/>
      </c>
      <c r="W58" s="83" t="str">
        <f t="shared" si="4"/>
        <v/>
      </c>
      <c r="X58" s="83" t="str">
        <f t="shared" si="5"/>
        <v/>
      </c>
      <c r="Y58" s="83" t="str">
        <f t="shared" si="6"/>
        <v/>
      </c>
      <c r="Z58" s="83" t="str">
        <f t="shared" si="7"/>
        <v/>
      </c>
      <c r="AA58" s="71"/>
      <c r="AF58" s="38" t="str">
        <f t="shared" si="30"/>
        <v/>
      </c>
      <c r="AG58" s="38" t="str">
        <f t="shared" si="31"/>
        <v/>
      </c>
      <c r="AH58" s="38" t="str">
        <f t="shared" si="32"/>
        <v/>
      </c>
      <c r="AI58" s="36" t="str">
        <f t="shared" si="29"/>
        <v/>
      </c>
      <c r="AJ58" s="36" t="str">
        <f>IF(J58="","",2200)</f>
        <v/>
      </c>
      <c r="AK58" s="36" t="str">
        <f t="shared" si="34"/>
        <v/>
      </c>
      <c r="AL58" s="36" t="str">
        <f t="shared" si="35"/>
        <v/>
      </c>
      <c r="AP58" s="83" t="str">
        <f t="shared" si="13"/>
        <v/>
      </c>
      <c r="AQ58" s="83" t="str">
        <f t="shared" si="14"/>
        <v/>
      </c>
      <c r="AR58" s="83" t="str">
        <f t="shared" si="15"/>
        <v/>
      </c>
      <c r="AS58" s="83" t="str">
        <f t="shared" si="16"/>
        <v/>
      </c>
      <c r="AT58" s="83">
        <f t="shared" si="17"/>
        <v>9</v>
      </c>
      <c r="AU58" s="83" t="str">
        <f t="shared" si="18"/>
        <v>8</v>
      </c>
      <c r="AV58" s="83">
        <f t="shared" si="19"/>
        <v>6</v>
      </c>
      <c r="AW58" s="83" t="str">
        <f t="shared" si="20"/>
        <v>9</v>
      </c>
      <c r="AX58" s="83" t="str">
        <f t="shared" si="21"/>
        <v>8</v>
      </c>
      <c r="AY58" s="83" t="str">
        <f t="shared" si="22"/>
        <v>6</v>
      </c>
      <c r="AZ58" s="83" t="str">
        <f t="shared" si="23"/>
        <v>9</v>
      </c>
      <c r="BA58" s="1" t="str">
        <f t="shared" si="24"/>
        <v>8</v>
      </c>
      <c r="BB58" s="1" t="str">
        <f t="shared" si="25"/>
        <v>6</v>
      </c>
      <c r="BC58" s="1" t="str">
        <f t="shared" si="33"/>
        <v/>
      </c>
    </row>
    <row r="59" spans="1:55" ht="14.25" thickBot="1">
      <c r="A59" s="12">
        <v>50</v>
      </c>
      <c r="B59" s="14"/>
      <c r="C59" s="14"/>
      <c r="D59" s="14"/>
      <c r="E59" s="15"/>
      <c r="F59" s="244"/>
      <c r="G59" s="245"/>
      <c r="H59" s="246"/>
      <c r="I59" s="52"/>
      <c r="J59" s="45"/>
      <c r="K59" s="45"/>
      <c r="L59" s="80"/>
      <c r="M59" s="39"/>
      <c r="N59" s="65"/>
      <c r="O59" s="65"/>
      <c r="P59" s="113" t="str">
        <f t="shared" si="26"/>
        <v/>
      </c>
      <c r="Q59" s="120" t="str">
        <f t="shared" si="27"/>
        <v/>
      </c>
      <c r="R59" s="118" t="str">
        <f t="shared" si="28"/>
        <v/>
      </c>
      <c r="S59" s="83"/>
      <c r="T59" s="83" t="str">
        <f t="shared" si="1"/>
        <v/>
      </c>
      <c r="U59" s="83" t="str">
        <f t="shared" si="2"/>
        <v/>
      </c>
      <c r="V59" s="83" t="str">
        <f t="shared" si="3"/>
        <v/>
      </c>
      <c r="W59" s="83" t="str">
        <f t="shared" si="4"/>
        <v/>
      </c>
      <c r="X59" s="83" t="str">
        <f t="shared" si="5"/>
        <v/>
      </c>
      <c r="Y59" s="83" t="str">
        <f t="shared" si="6"/>
        <v/>
      </c>
      <c r="Z59" s="83" t="str">
        <f t="shared" si="7"/>
        <v/>
      </c>
      <c r="AA59" s="71"/>
      <c r="AF59" s="38" t="str">
        <f t="shared" si="30"/>
        <v/>
      </c>
      <c r="AG59" s="38" t="str">
        <f t="shared" si="31"/>
        <v/>
      </c>
      <c r="AH59" s="38" t="str">
        <f t="shared" si="32"/>
        <v/>
      </c>
      <c r="AI59" s="36" t="str">
        <f t="shared" si="29"/>
        <v/>
      </c>
      <c r="AJ59" s="36" t="str">
        <f>IF(J59="","",2200)</f>
        <v/>
      </c>
      <c r="AK59" s="36" t="str">
        <f t="shared" si="34"/>
        <v/>
      </c>
      <c r="AL59" s="36" t="str">
        <f t="shared" si="35"/>
        <v/>
      </c>
      <c r="AP59" s="83" t="str">
        <f t="shared" si="13"/>
        <v/>
      </c>
      <c r="AQ59" s="83" t="str">
        <f t="shared" si="14"/>
        <v/>
      </c>
      <c r="AR59" s="83" t="str">
        <f t="shared" si="15"/>
        <v/>
      </c>
      <c r="AS59" s="83" t="str">
        <f t="shared" si="16"/>
        <v/>
      </c>
      <c r="AT59" s="83">
        <f t="shared" si="17"/>
        <v>9</v>
      </c>
      <c r="AU59" s="83" t="str">
        <f t="shared" si="18"/>
        <v>8</v>
      </c>
      <c r="AV59" s="83">
        <f t="shared" si="19"/>
        <v>6</v>
      </c>
      <c r="AW59" s="83" t="str">
        <f t="shared" si="20"/>
        <v>9</v>
      </c>
      <c r="AX59" s="83" t="str">
        <f t="shared" si="21"/>
        <v>8</v>
      </c>
      <c r="AY59" s="83" t="str">
        <f t="shared" si="22"/>
        <v>6</v>
      </c>
      <c r="AZ59" s="83" t="str">
        <f t="shared" si="23"/>
        <v>9</v>
      </c>
      <c r="BA59" s="1" t="str">
        <f t="shared" si="24"/>
        <v>8</v>
      </c>
      <c r="BB59" s="1" t="str">
        <f t="shared" si="25"/>
        <v>6</v>
      </c>
      <c r="BC59" s="1" t="str">
        <f t="shared" si="33"/>
        <v/>
      </c>
    </row>
    <row r="60" spans="1:55" ht="14.25" thickBot="1">
      <c r="A60" s="12">
        <v>51</v>
      </c>
      <c r="B60" s="14"/>
      <c r="C60" s="14"/>
      <c r="D60" s="14"/>
      <c r="E60" s="15"/>
      <c r="F60" s="244"/>
      <c r="G60" s="245"/>
      <c r="H60" s="246"/>
      <c r="I60" s="52"/>
      <c r="J60" s="45"/>
      <c r="K60" s="45"/>
      <c r="L60" s="80"/>
      <c r="M60" s="39"/>
      <c r="N60" s="65"/>
      <c r="O60" s="65"/>
      <c r="P60" s="113" t="str">
        <f t="shared" si="26"/>
        <v/>
      </c>
      <c r="Q60" s="120" t="str">
        <f t="shared" si="27"/>
        <v/>
      </c>
      <c r="R60" s="118" t="str">
        <f t="shared" si="28"/>
        <v/>
      </c>
      <c r="S60" s="83"/>
      <c r="T60" s="83" t="str">
        <f t="shared" si="1"/>
        <v/>
      </c>
      <c r="U60" s="83" t="str">
        <f t="shared" si="2"/>
        <v/>
      </c>
      <c r="V60" s="83" t="str">
        <f t="shared" si="3"/>
        <v/>
      </c>
      <c r="W60" s="83" t="str">
        <f t="shared" si="4"/>
        <v/>
      </c>
      <c r="X60" s="83" t="str">
        <f t="shared" si="5"/>
        <v/>
      </c>
      <c r="Y60" s="83" t="str">
        <f t="shared" si="6"/>
        <v/>
      </c>
      <c r="Z60" s="83" t="str">
        <f t="shared" si="7"/>
        <v/>
      </c>
      <c r="AA60" s="71"/>
      <c r="AF60" s="38" t="str">
        <f t="shared" si="30"/>
        <v/>
      </c>
      <c r="AG60" s="38" t="str">
        <f t="shared" si="31"/>
        <v/>
      </c>
      <c r="AH60" s="38" t="str">
        <f t="shared" si="32"/>
        <v/>
      </c>
      <c r="AI60" s="36" t="str">
        <f t="shared" si="29"/>
        <v/>
      </c>
      <c r="AJ60" s="36" t="str">
        <f>IF(J60="","",2200)</f>
        <v/>
      </c>
      <c r="AK60" s="36" t="str">
        <f t="shared" si="34"/>
        <v/>
      </c>
      <c r="AL60" s="36" t="str">
        <f t="shared" si="35"/>
        <v/>
      </c>
      <c r="AP60" s="83" t="str">
        <f t="shared" si="13"/>
        <v/>
      </c>
      <c r="AQ60" s="83" t="str">
        <f t="shared" si="14"/>
        <v/>
      </c>
      <c r="AR60" s="83" t="str">
        <f t="shared" si="15"/>
        <v/>
      </c>
      <c r="AS60" s="83" t="str">
        <f t="shared" si="16"/>
        <v/>
      </c>
      <c r="AT60" s="83">
        <f t="shared" si="17"/>
        <v>9</v>
      </c>
      <c r="AU60" s="83" t="str">
        <f t="shared" si="18"/>
        <v>8</v>
      </c>
      <c r="AV60" s="83">
        <f t="shared" si="19"/>
        <v>6</v>
      </c>
      <c r="AW60" s="83" t="str">
        <f t="shared" si="20"/>
        <v>9</v>
      </c>
      <c r="AX60" s="83" t="str">
        <f t="shared" si="21"/>
        <v>8</v>
      </c>
      <c r="AY60" s="83" t="str">
        <f t="shared" si="22"/>
        <v>6</v>
      </c>
      <c r="AZ60" s="83" t="str">
        <f t="shared" si="23"/>
        <v>9</v>
      </c>
      <c r="BA60" s="1" t="str">
        <f t="shared" si="24"/>
        <v>8</v>
      </c>
      <c r="BB60" s="1" t="str">
        <f t="shared" si="25"/>
        <v>6</v>
      </c>
      <c r="BC60" s="1" t="str">
        <f t="shared" si="33"/>
        <v/>
      </c>
    </row>
    <row r="61" spans="1:55" ht="14.25" thickBot="1">
      <c r="A61" s="12">
        <v>52</v>
      </c>
      <c r="B61" s="14"/>
      <c r="C61" s="14"/>
      <c r="D61" s="14"/>
      <c r="E61" s="15"/>
      <c r="F61" s="244"/>
      <c r="G61" s="245"/>
      <c r="H61" s="246"/>
      <c r="I61" s="52"/>
      <c r="J61" s="45"/>
      <c r="K61" s="45"/>
      <c r="L61" s="80"/>
      <c r="M61" s="39"/>
      <c r="N61" s="65"/>
      <c r="O61" s="65"/>
      <c r="P61" s="113" t="str">
        <f t="shared" si="26"/>
        <v/>
      </c>
      <c r="Q61" s="120" t="str">
        <f t="shared" si="27"/>
        <v/>
      </c>
      <c r="R61" s="118" t="str">
        <f t="shared" si="28"/>
        <v/>
      </c>
      <c r="S61" s="83"/>
      <c r="T61" s="83" t="str">
        <f t="shared" si="1"/>
        <v/>
      </c>
      <c r="U61" s="83" t="str">
        <f t="shared" si="2"/>
        <v/>
      </c>
      <c r="V61" s="83" t="str">
        <f t="shared" si="3"/>
        <v/>
      </c>
      <c r="W61" s="83" t="str">
        <f t="shared" si="4"/>
        <v/>
      </c>
      <c r="X61" s="83" t="str">
        <f t="shared" si="5"/>
        <v/>
      </c>
      <c r="Y61" s="83" t="str">
        <f t="shared" si="6"/>
        <v/>
      </c>
      <c r="Z61" s="83" t="str">
        <f t="shared" si="7"/>
        <v/>
      </c>
      <c r="AA61" s="71"/>
      <c r="AF61" s="38" t="str">
        <f t="shared" si="30"/>
        <v/>
      </c>
      <c r="AG61" s="38" t="str">
        <f t="shared" si="31"/>
        <v/>
      </c>
      <c r="AH61" s="38" t="str">
        <f t="shared" si="32"/>
        <v/>
      </c>
      <c r="AI61" s="36" t="str">
        <f t="shared" si="29"/>
        <v/>
      </c>
      <c r="AJ61" s="36" t="str">
        <f>IF(J61="","",2200)</f>
        <v/>
      </c>
      <c r="AK61" s="36" t="str">
        <f t="shared" si="34"/>
        <v/>
      </c>
      <c r="AL61" s="36" t="str">
        <f t="shared" si="35"/>
        <v/>
      </c>
      <c r="AP61" s="83" t="str">
        <f t="shared" si="13"/>
        <v/>
      </c>
      <c r="AQ61" s="83" t="str">
        <f t="shared" si="14"/>
        <v/>
      </c>
      <c r="AR61" s="83" t="str">
        <f t="shared" si="15"/>
        <v/>
      </c>
      <c r="AS61" s="83" t="str">
        <f t="shared" si="16"/>
        <v/>
      </c>
      <c r="AT61" s="83">
        <f t="shared" si="17"/>
        <v>9</v>
      </c>
      <c r="AU61" s="83" t="str">
        <f t="shared" si="18"/>
        <v>8</v>
      </c>
      <c r="AV61" s="83">
        <f t="shared" si="19"/>
        <v>6</v>
      </c>
      <c r="AW61" s="83" t="str">
        <f t="shared" si="20"/>
        <v>9</v>
      </c>
      <c r="AX61" s="83" t="str">
        <f t="shared" si="21"/>
        <v>8</v>
      </c>
      <c r="AY61" s="83" t="str">
        <f t="shared" si="22"/>
        <v>6</v>
      </c>
      <c r="AZ61" s="83" t="str">
        <f t="shared" si="23"/>
        <v>9</v>
      </c>
      <c r="BA61" s="1" t="str">
        <f t="shared" si="24"/>
        <v>8</v>
      </c>
      <c r="BB61" s="1" t="str">
        <f t="shared" si="25"/>
        <v>6</v>
      </c>
      <c r="BC61" s="1" t="str">
        <f t="shared" si="33"/>
        <v/>
      </c>
    </row>
    <row r="62" spans="1:55" ht="14.25" thickBot="1">
      <c r="A62" s="12">
        <v>53</v>
      </c>
      <c r="B62" s="14"/>
      <c r="C62" s="14"/>
      <c r="D62" s="14"/>
      <c r="E62" s="15"/>
      <c r="F62" s="244"/>
      <c r="G62" s="245"/>
      <c r="H62" s="246"/>
      <c r="I62" s="52"/>
      <c r="J62" s="45"/>
      <c r="K62" s="45"/>
      <c r="L62" s="80"/>
      <c r="M62" s="39"/>
      <c r="N62" s="65"/>
      <c r="O62" s="65"/>
      <c r="P62" s="113" t="str">
        <f t="shared" si="26"/>
        <v/>
      </c>
      <c r="Q62" s="120" t="str">
        <f t="shared" si="27"/>
        <v/>
      </c>
      <c r="R62" s="118" t="str">
        <f t="shared" si="28"/>
        <v/>
      </c>
      <c r="S62" s="83"/>
      <c r="T62" s="83" t="str">
        <f t="shared" si="1"/>
        <v/>
      </c>
      <c r="U62" s="83" t="str">
        <f t="shared" si="2"/>
        <v/>
      </c>
      <c r="V62" s="83" t="str">
        <f t="shared" si="3"/>
        <v/>
      </c>
      <c r="W62" s="83" t="str">
        <f t="shared" si="4"/>
        <v/>
      </c>
      <c r="X62" s="83" t="str">
        <f t="shared" si="5"/>
        <v/>
      </c>
      <c r="Y62" s="83" t="str">
        <f t="shared" si="6"/>
        <v/>
      </c>
      <c r="Z62" s="83" t="str">
        <f t="shared" si="7"/>
        <v/>
      </c>
      <c r="AA62" s="71"/>
      <c r="AF62" s="38" t="str">
        <f t="shared" si="30"/>
        <v/>
      </c>
      <c r="AG62" s="38" t="str">
        <f t="shared" si="31"/>
        <v/>
      </c>
      <c r="AH62" s="38" t="str">
        <f t="shared" si="32"/>
        <v/>
      </c>
      <c r="AI62" s="36" t="str">
        <f t="shared" si="29"/>
        <v/>
      </c>
      <c r="AJ62" s="36" t="str">
        <f>IF(J62="","",2200)</f>
        <v/>
      </c>
      <c r="AK62" s="36" t="str">
        <f t="shared" si="34"/>
        <v/>
      </c>
      <c r="AL62" s="36" t="str">
        <f t="shared" si="35"/>
        <v/>
      </c>
      <c r="AP62" s="83" t="str">
        <f t="shared" si="13"/>
        <v/>
      </c>
      <c r="AQ62" s="83" t="str">
        <f t="shared" si="14"/>
        <v/>
      </c>
      <c r="AR62" s="83" t="str">
        <f t="shared" si="15"/>
        <v/>
      </c>
      <c r="AS62" s="83" t="str">
        <f t="shared" si="16"/>
        <v/>
      </c>
      <c r="AT62" s="83">
        <f t="shared" si="17"/>
        <v>9</v>
      </c>
      <c r="AU62" s="83" t="str">
        <f t="shared" si="18"/>
        <v>8</v>
      </c>
      <c r="AV62" s="83">
        <f t="shared" si="19"/>
        <v>6</v>
      </c>
      <c r="AW62" s="83" t="str">
        <f t="shared" si="20"/>
        <v>9</v>
      </c>
      <c r="AX62" s="83" t="str">
        <f t="shared" si="21"/>
        <v>8</v>
      </c>
      <c r="AY62" s="83" t="str">
        <f t="shared" si="22"/>
        <v>6</v>
      </c>
      <c r="AZ62" s="83" t="str">
        <f t="shared" si="23"/>
        <v>9</v>
      </c>
      <c r="BA62" s="1" t="str">
        <f t="shared" si="24"/>
        <v>8</v>
      </c>
      <c r="BB62" s="1" t="str">
        <f t="shared" si="25"/>
        <v>6</v>
      </c>
      <c r="BC62" s="1" t="str">
        <f t="shared" si="33"/>
        <v/>
      </c>
    </row>
    <row r="63" spans="1:55" ht="14.25" thickBot="1">
      <c r="A63" s="12">
        <v>54</v>
      </c>
      <c r="B63" s="14"/>
      <c r="C63" s="14"/>
      <c r="D63" s="14"/>
      <c r="E63" s="15"/>
      <c r="F63" s="244"/>
      <c r="G63" s="245"/>
      <c r="H63" s="246"/>
      <c r="I63" s="52"/>
      <c r="J63" s="45"/>
      <c r="K63" s="45"/>
      <c r="L63" s="80"/>
      <c r="M63" s="39"/>
      <c r="N63" s="65"/>
      <c r="O63" s="65"/>
      <c r="P63" s="113" t="str">
        <f t="shared" si="26"/>
        <v/>
      </c>
      <c r="Q63" s="120" t="str">
        <f t="shared" si="27"/>
        <v/>
      </c>
      <c r="R63" s="118" t="str">
        <f t="shared" si="28"/>
        <v/>
      </c>
      <c r="S63" s="83"/>
      <c r="T63" s="83" t="str">
        <f t="shared" si="1"/>
        <v/>
      </c>
      <c r="U63" s="83" t="str">
        <f t="shared" si="2"/>
        <v/>
      </c>
      <c r="V63" s="83" t="str">
        <f t="shared" si="3"/>
        <v/>
      </c>
      <c r="W63" s="83" t="str">
        <f t="shared" si="4"/>
        <v/>
      </c>
      <c r="X63" s="83" t="str">
        <f t="shared" si="5"/>
        <v/>
      </c>
      <c r="Y63" s="83" t="str">
        <f t="shared" si="6"/>
        <v/>
      </c>
      <c r="Z63" s="83" t="str">
        <f t="shared" si="7"/>
        <v/>
      </c>
      <c r="AA63" s="71"/>
      <c r="AF63" s="38" t="str">
        <f t="shared" si="30"/>
        <v/>
      </c>
      <c r="AG63" s="38" t="str">
        <f t="shared" si="31"/>
        <v/>
      </c>
      <c r="AH63" s="38" t="str">
        <f t="shared" si="32"/>
        <v/>
      </c>
      <c r="AI63" s="36" t="str">
        <f t="shared" si="29"/>
        <v/>
      </c>
      <c r="AJ63" s="36" t="str">
        <f>IF(J63="","",2200)</f>
        <v/>
      </c>
      <c r="AK63" s="36" t="str">
        <f t="shared" si="34"/>
        <v/>
      </c>
      <c r="AL63" s="36" t="str">
        <f t="shared" si="35"/>
        <v/>
      </c>
      <c r="AP63" s="83" t="str">
        <f t="shared" si="13"/>
        <v/>
      </c>
      <c r="AQ63" s="83" t="str">
        <f t="shared" si="14"/>
        <v/>
      </c>
      <c r="AR63" s="83" t="str">
        <f t="shared" si="15"/>
        <v/>
      </c>
      <c r="AS63" s="83" t="str">
        <f t="shared" si="16"/>
        <v/>
      </c>
      <c r="AT63" s="83">
        <f t="shared" si="17"/>
        <v>9</v>
      </c>
      <c r="AU63" s="83" t="str">
        <f t="shared" si="18"/>
        <v>8</v>
      </c>
      <c r="AV63" s="83">
        <f t="shared" si="19"/>
        <v>6</v>
      </c>
      <c r="AW63" s="83" t="str">
        <f t="shared" si="20"/>
        <v>9</v>
      </c>
      <c r="AX63" s="83" t="str">
        <f t="shared" si="21"/>
        <v>8</v>
      </c>
      <c r="AY63" s="83" t="str">
        <f t="shared" si="22"/>
        <v>6</v>
      </c>
      <c r="AZ63" s="83" t="str">
        <f t="shared" si="23"/>
        <v>9</v>
      </c>
      <c r="BA63" s="1" t="str">
        <f t="shared" si="24"/>
        <v>8</v>
      </c>
      <c r="BB63" s="1" t="str">
        <f t="shared" si="25"/>
        <v>6</v>
      </c>
      <c r="BC63" s="1" t="str">
        <f t="shared" si="33"/>
        <v/>
      </c>
    </row>
    <row r="64" spans="1:55" ht="14.25" thickBot="1">
      <c r="A64" s="12">
        <v>55</v>
      </c>
      <c r="B64" s="14"/>
      <c r="C64" s="14"/>
      <c r="D64" s="14"/>
      <c r="E64" s="15"/>
      <c r="F64" s="244"/>
      <c r="G64" s="245"/>
      <c r="H64" s="246"/>
      <c r="I64" s="52"/>
      <c r="J64" s="45"/>
      <c r="K64" s="45"/>
      <c r="L64" s="80"/>
      <c r="M64" s="39"/>
      <c r="N64" s="65"/>
      <c r="O64" s="65"/>
      <c r="P64" s="113" t="str">
        <f t="shared" si="26"/>
        <v/>
      </c>
      <c r="Q64" s="120" t="str">
        <f t="shared" si="27"/>
        <v/>
      </c>
      <c r="R64" s="118" t="str">
        <f t="shared" si="28"/>
        <v/>
      </c>
      <c r="S64" s="83"/>
      <c r="T64" s="83" t="str">
        <f t="shared" si="1"/>
        <v/>
      </c>
      <c r="U64" s="83" t="str">
        <f t="shared" si="2"/>
        <v/>
      </c>
      <c r="V64" s="83" t="str">
        <f t="shared" si="3"/>
        <v/>
      </c>
      <c r="W64" s="83" t="str">
        <f t="shared" si="4"/>
        <v/>
      </c>
      <c r="X64" s="83" t="str">
        <f t="shared" si="5"/>
        <v/>
      </c>
      <c r="Y64" s="83" t="str">
        <f t="shared" si="6"/>
        <v/>
      </c>
      <c r="Z64" s="83" t="str">
        <f t="shared" si="7"/>
        <v/>
      </c>
      <c r="AA64" s="71"/>
      <c r="AF64" s="38" t="str">
        <f t="shared" si="30"/>
        <v/>
      </c>
      <c r="AG64" s="38" t="str">
        <f t="shared" si="31"/>
        <v/>
      </c>
      <c r="AH64" s="38" t="str">
        <f t="shared" si="32"/>
        <v/>
      </c>
      <c r="AI64" s="36" t="str">
        <f t="shared" si="29"/>
        <v/>
      </c>
      <c r="AJ64" s="36" t="str">
        <f>IF(J64="","",2200)</f>
        <v/>
      </c>
      <c r="AK64" s="36" t="str">
        <f t="shared" si="34"/>
        <v/>
      </c>
      <c r="AL64" s="36" t="str">
        <f t="shared" si="35"/>
        <v/>
      </c>
      <c r="AP64" s="83" t="str">
        <f t="shared" si="13"/>
        <v/>
      </c>
      <c r="AQ64" s="83" t="str">
        <f t="shared" si="14"/>
        <v/>
      </c>
      <c r="AR64" s="83" t="str">
        <f t="shared" si="15"/>
        <v/>
      </c>
      <c r="AS64" s="83" t="str">
        <f t="shared" si="16"/>
        <v/>
      </c>
      <c r="AT64" s="83">
        <f t="shared" si="17"/>
        <v>9</v>
      </c>
      <c r="AU64" s="83" t="str">
        <f t="shared" si="18"/>
        <v>8</v>
      </c>
      <c r="AV64" s="83">
        <f t="shared" si="19"/>
        <v>6</v>
      </c>
      <c r="AW64" s="83" t="str">
        <f t="shared" si="20"/>
        <v>9</v>
      </c>
      <c r="AX64" s="83" t="str">
        <f t="shared" si="21"/>
        <v>8</v>
      </c>
      <c r="AY64" s="83" t="str">
        <f t="shared" si="22"/>
        <v>6</v>
      </c>
      <c r="AZ64" s="83" t="str">
        <f t="shared" si="23"/>
        <v>9</v>
      </c>
      <c r="BA64" s="1" t="str">
        <f t="shared" si="24"/>
        <v>8</v>
      </c>
      <c r="BB64" s="1" t="str">
        <f t="shared" si="25"/>
        <v>6</v>
      </c>
      <c r="BC64" s="1" t="str">
        <f t="shared" si="33"/>
        <v/>
      </c>
    </row>
    <row r="65" spans="1:55" ht="14.25" thickBot="1">
      <c r="A65" s="12">
        <v>56</v>
      </c>
      <c r="B65" s="14"/>
      <c r="C65" s="14"/>
      <c r="D65" s="14"/>
      <c r="E65" s="15"/>
      <c r="F65" s="244"/>
      <c r="G65" s="245"/>
      <c r="H65" s="246"/>
      <c r="I65" s="52"/>
      <c r="J65" s="45"/>
      <c r="K65" s="45"/>
      <c r="L65" s="80"/>
      <c r="M65" s="39"/>
      <c r="N65" s="65"/>
      <c r="O65" s="65"/>
      <c r="P65" s="113" t="str">
        <f t="shared" si="26"/>
        <v/>
      </c>
      <c r="Q65" s="120" t="str">
        <f t="shared" si="27"/>
        <v/>
      </c>
      <c r="R65" s="118" t="str">
        <f t="shared" si="28"/>
        <v/>
      </c>
      <c r="S65" s="83"/>
      <c r="T65" s="83" t="str">
        <f t="shared" si="1"/>
        <v/>
      </c>
      <c r="U65" s="83" t="str">
        <f t="shared" si="2"/>
        <v/>
      </c>
      <c r="V65" s="83" t="str">
        <f t="shared" si="3"/>
        <v/>
      </c>
      <c r="W65" s="83" t="str">
        <f t="shared" si="4"/>
        <v/>
      </c>
      <c r="X65" s="83" t="str">
        <f t="shared" si="5"/>
        <v/>
      </c>
      <c r="Y65" s="83" t="str">
        <f t="shared" si="6"/>
        <v/>
      </c>
      <c r="Z65" s="83" t="str">
        <f t="shared" si="7"/>
        <v/>
      </c>
      <c r="AA65" s="71"/>
      <c r="AF65" s="38" t="str">
        <f t="shared" si="30"/>
        <v/>
      </c>
      <c r="AG65" s="38" t="str">
        <f t="shared" si="31"/>
        <v/>
      </c>
      <c r="AH65" s="38" t="str">
        <f t="shared" si="32"/>
        <v/>
      </c>
      <c r="AI65" s="36" t="str">
        <f t="shared" si="29"/>
        <v/>
      </c>
      <c r="AJ65" s="36" t="str">
        <f>IF(J65="","",2200)</f>
        <v/>
      </c>
      <c r="AK65" s="36" t="str">
        <f t="shared" si="34"/>
        <v/>
      </c>
      <c r="AL65" s="36" t="str">
        <f t="shared" si="35"/>
        <v/>
      </c>
      <c r="AP65" s="83" t="str">
        <f t="shared" si="13"/>
        <v/>
      </c>
      <c r="AQ65" s="83" t="str">
        <f t="shared" si="14"/>
        <v/>
      </c>
      <c r="AR65" s="83" t="str">
        <f t="shared" si="15"/>
        <v/>
      </c>
      <c r="AS65" s="83" t="str">
        <f t="shared" si="16"/>
        <v/>
      </c>
      <c r="AT65" s="83">
        <f t="shared" si="17"/>
        <v>9</v>
      </c>
      <c r="AU65" s="83" t="str">
        <f t="shared" si="18"/>
        <v>8</v>
      </c>
      <c r="AV65" s="83">
        <f t="shared" si="19"/>
        <v>6</v>
      </c>
      <c r="AW65" s="83" t="str">
        <f t="shared" si="20"/>
        <v>9</v>
      </c>
      <c r="AX65" s="83" t="str">
        <f t="shared" si="21"/>
        <v>8</v>
      </c>
      <c r="AY65" s="83" t="str">
        <f t="shared" si="22"/>
        <v>6</v>
      </c>
      <c r="AZ65" s="83" t="str">
        <f t="shared" si="23"/>
        <v>9</v>
      </c>
      <c r="BA65" s="1" t="str">
        <f t="shared" si="24"/>
        <v>8</v>
      </c>
      <c r="BB65" s="1" t="str">
        <f t="shared" si="25"/>
        <v>6</v>
      </c>
      <c r="BC65" s="1" t="str">
        <f t="shared" si="33"/>
        <v/>
      </c>
    </row>
    <row r="66" spans="1:55" ht="14.25" thickBot="1">
      <c r="A66" s="12">
        <v>57</v>
      </c>
      <c r="B66" s="14"/>
      <c r="C66" s="14"/>
      <c r="D66" s="14"/>
      <c r="E66" s="15"/>
      <c r="F66" s="244"/>
      <c r="G66" s="245"/>
      <c r="H66" s="246"/>
      <c r="I66" s="52"/>
      <c r="J66" s="45"/>
      <c r="K66" s="45"/>
      <c r="L66" s="80"/>
      <c r="M66" s="39"/>
      <c r="N66" s="65"/>
      <c r="O66" s="65"/>
      <c r="P66" s="113" t="str">
        <f t="shared" si="26"/>
        <v/>
      </c>
      <c r="Q66" s="120" t="str">
        <f t="shared" si="27"/>
        <v/>
      </c>
      <c r="R66" s="118" t="str">
        <f t="shared" si="28"/>
        <v/>
      </c>
      <c r="S66" s="83"/>
      <c r="T66" s="83" t="str">
        <f t="shared" si="1"/>
        <v/>
      </c>
      <c r="U66" s="83" t="str">
        <f t="shared" si="2"/>
        <v/>
      </c>
      <c r="V66" s="83" t="str">
        <f t="shared" si="3"/>
        <v/>
      </c>
      <c r="W66" s="83" t="str">
        <f t="shared" si="4"/>
        <v/>
      </c>
      <c r="X66" s="83" t="str">
        <f t="shared" si="5"/>
        <v/>
      </c>
      <c r="Y66" s="83" t="str">
        <f t="shared" si="6"/>
        <v/>
      </c>
      <c r="Z66" s="83" t="str">
        <f t="shared" si="7"/>
        <v/>
      </c>
      <c r="AA66" s="71"/>
      <c r="AF66" s="38" t="str">
        <f t="shared" si="30"/>
        <v/>
      </c>
      <c r="AG66" s="38" t="str">
        <f t="shared" si="31"/>
        <v/>
      </c>
      <c r="AH66" s="38" t="str">
        <f t="shared" si="32"/>
        <v/>
      </c>
      <c r="AI66" s="36" t="str">
        <f t="shared" si="29"/>
        <v/>
      </c>
      <c r="AJ66" s="36" t="str">
        <f>IF(J66="","",2200)</f>
        <v/>
      </c>
      <c r="AK66" s="36" t="str">
        <f t="shared" si="34"/>
        <v/>
      </c>
      <c r="AL66" s="36" t="str">
        <f t="shared" si="35"/>
        <v/>
      </c>
      <c r="AP66" s="83" t="str">
        <f t="shared" si="13"/>
        <v/>
      </c>
      <c r="AQ66" s="83" t="str">
        <f t="shared" si="14"/>
        <v/>
      </c>
      <c r="AR66" s="83" t="str">
        <f t="shared" si="15"/>
        <v/>
      </c>
      <c r="AS66" s="83" t="str">
        <f t="shared" si="16"/>
        <v/>
      </c>
      <c r="AT66" s="83">
        <f t="shared" si="17"/>
        <v>9</v>
      </c>
      <c r="AU66" s="83" t="str">
        <f t="shared" si="18"/>
        <v>8</v>
      </c>
      <c r="AV66" s="83">
        <f t="shared" si="19"/>
        <v>6</v>
      </c>
      <c r="AW66" s="83" t="str">
        <f t="shared" si="20"/>
        <v>9</v>
      </c>
      <c r="AX66" s="83" t="str">
        <f t="shared" si="21"/>
        <v>8</v>
      </c>
      <c r="AY66" s="83" t="str">
        <f t="shared" si="22"/>
        <v>6</v>
      </c>
      <c r="AZ66" s="83" t="str">
        <f t="shared" si="23"/>
        <v>9</v>
      </c>
      <c r="BA66" s="1" t="str">
        <f t="shared" si="24"/>
        <v>8</v>
      </c>
      <c r="BB66" s="1" t="str">
        <f t="shared" si="25"/>
        <v>6</v>
      </c>
      <c r="BC66" s="1" t="str">
        <f t="shared" si="33"/>
        <v/>
      </c>
    </row>
    <row r="67" spans="1:55" ht="14.25" thickBot="1">
      <c r="A67" s="12">
        <v>58</v>
      </c>
      <c r="B67" s="14"/>
      <c r="C67" s="14"/>
      <c r="D67" s="14"/>
      <c r="E67" s="15"/>
      <c r="F67" s="244"/>
      <c r="G67" s="245"/>
      <c r="H67" s="246"/>
      <c r="I67" s="52"/>
      <c r="J67" s="45"/>
      <c r="K67" s="45"/>
      <c r="L67" s="80"/>
      <c r="M67" s="39"/>
      <c r="N67" s="65"/>
      <c r="O67" s="65"/>
      <c r="P67" s="113" t="str">
        <f t="shared" si="26"/>
        <v/>
      </c>
      <c r="Q67" s="120" t="str">
        <f t="shared" si="27"/>
        <v/>
      </c>
      <c r="R67" s="118" t="str">
        <f t="shared" si="28"/>
        <v/>
      </c>
      <c r="S67" s="83"/>
      <c r="T67" s="83" t="str">
        <f t="shared" si="1"/>
        <v/>
      </c>
      <c r="U67" s="83" t="str">
        <f t="shared" si="2"/>
        <v/>
      </c>
      <c r="V67" s="83" t="str">
        <f t="shared" si="3"/>
        <v/>
      </c>
      <c r="W67" s="83" t="str">
        <f t="shared" si="4"/>
        <v/>
      </c>
      <c r="X67" s="83" t="str">
        <f t="shared" si="5"/>
        <v/>
      </c>
      <c r="Y67" s="83" t="str">
        <f t="shared" si="6"/>
        <v/>
      </c>
      <c r="Z67" s="83" t="str">
        <f t="shared" si="7"/>
        <v/>
      </c>
      <c r="AA67" s="71"/>
      <c r="AF67" s="38" t="str">
        <f t="shared" si="30"/>
        <v/>
      </c>
      <c r="AG67" s="38" t="str">
        <f t="shared" si="31"/>
        <v/>
      </c>
      <c r="AH67" s="38" t="str">
        <f t="shared" si="32"/>
        <v/>
      </c>
      <c r="AI67" s="36" t="str">
        <f t="shared" si="29"/>
        <v/>
      </c>
      <c r="AJ67" s="36" t="str">
        <f>IF(J67="","",2200)</f>
        <v/>
      </c>
      <c r="AK67" s="36" t="str">
        <f t="shared" si="34"/>
        <v/>
      </c>
      <c r="AL67" s="36" t="str">
        <f t="shared" si="35"/>
        <v/>
      </c>
      <c r="AP67" s="83" t="str">
        <f t="shared" si="13"/>
        <v/>
      </c>
      <c r="AQ67" s="83" t="str">
        <f t="shared" si="14"/>
        <v/>
      </c>
      <c r="AR67" s="83" t="str">
        <f t="shared" si="15"/>
        <v/>
      </c>
      <c r="AS67" s="83" t="str">
        <f t="shared" si="16"/>
        <v/>
      </c>
      <c r="AT67" s="83">
        <f t="shared" si="17"/>
        <v>9</v>
      </c>
      <c r="AU67" s="83" t="str">
        <f t="shared" si="18"/>
        <v>8</v>
      </c>
      <c r="AV67" s="83">
        <f t="shared" si="19"/>
        <v>6</v>
      </c>
      <c r="AW67" s="83" t="str">
        <f t="shared" si="20"/>
        <v>9</v>
      </c>
      <c r="AX67" s="83" t="str">
        <f t="shared" si="21"/>
        <v>8</v>
      </c>
      <c r="AY67" s="83" t="str">
        <f t="shared" si="22"/>
        <v>6</v>
      </c>
      <c r="AZ67" s="83" t="str">
        <f t="shared" si="23"/>
        <v>9</v>
      </c>
      <c r="BA67" s="1" t="str">
        <f t="shared" si="24"/>
        <v>8</v>
      </c>
      <c r="BB67" s="1" t="str">
        <f t="shared" si="25"/>
        <v>6</v>
      </c>
      <c r="BC67" s="1" t="str">
        <f t="shared" si="33"/>
        <v/>
      </c>
    </row>
    <row r="68" spans="1:55" ht="14.25" thickBot="1">
      <c r="A68" s="12">
        <v>59</v>
      </c>
      <c r="B68" s="14"/>
      <c r="C68" s="14"/>
      <c r="D68" s="14"/>
      <c r="E68" s="15"/>
      <c r="F68" s="244"/>
      <c r="G68" s="245"/>
      <c r="H68" s="246"/>
      <c r="I68" s="52"/>
      <c r="J68" s="45"/>
      <c r="K68" s="45"/>
      <c r="L68" s="80"/>
      <c r="M68" s="39"/>
      <c r="N68" s="65"/>
      <c r="O68" s="65"/>
      <c r="P68" s="113" t="str">
        <f t="shared" si="26"/>
        <v/>
      </c>
      <c r="Q68" s="120" t="str">
        <f t="shared" si="27"/>
        <v/>
      </c>
      <c r="R68" s="118" t="str">
        <f t="shared" si="28"/>
        <v/>
      </c>
      <c r="S68" s="83"/>
      <c r="T68" s="83" t="str">
        <f t="shared" si="1"/>
        <v/>
      </c>
      <c r="U68" s="83" t="str">
        <f t="shared" si="2"/>
        <v/>
      </c>
      <c r="V68" s="83" t="str">
        <f t="shared" si="3"/>
        <v/>
      </c>
      <c r="W68" s="83" t="str">
        <f t="shared" si="4"/>
        <v/>
      </c>
      <c r="X68" s="83" t="str">
        <f t="shared" si="5"/>
        <v/>
      </c>
      <c r="Y68" s="83" t="str">
        <f t="shared" si="6"/>
        <v/>
      </c>
      <c r="Z68" s="83" t="str">
        <f t="shared" si="7"/>
        <v/>
      </c>
      <c r="AA68" s="71"/>
      <c r="AF68" s="38" t="str">
        <f t="shared" si="30"/>
        <v/>
      </c>
      <c r="AG68" s="38" t="str">
        <f t="shared" si="31"/>
        <v/>
      </c>
      <c r="AH68" s="38" t="str">
        <f t="shared" si="32"/>
        <v/>
      </c>
      <c r="AI68" s="36" t="str">
        <f t="shared" si="29"/>
        <v/>
      </c>
      <c r="AJ68" s="36" t="str">
        <f>IF(J68="","",2200)</f>
        <v/>
      </c>
      <c r="AK68" s="36" t="str">
        <f t="shared" si="34"/>
        <v/>
      </c>
      <c r="AL68" s="36" t="str">
        <f t="shared" si="35"/>
        <v/>
      </c>
      <c r="AP68" s="83" t="str">
        <f t="shared" si="13"/>
        <v/>
      </c>
      <c r="AQ68" s="83" t="str">
        <f t="shared" si="14"/>
        <v/>
      </c>
      <c r="AR68" s="83" t="str">
        <f t="shared" si="15"/>
        <v/>
      </c>
      <c r="AS68" s="83" t="str">
        <f t="shared" si="16"/>
        <v/>
      </c>
      <c r="AT68" s="83">
        <f t="shared" si="17"/>
        <v>9</v>
      </c>
      <c r="AU68" s="83" t="str">
        <f t="shared" si="18"/>
        <v>8</v>
      </c>
      <c r="AV68" s="83">
        <f t="shared" si="19"/>
        <v>6</v>
      </c>
      <c r="AW68" s="83" t="str">
        <f t="shared" si="20"/>
        <v>9</v>
      </c>
      <c r="AX68" s="83" t="str">
        <f t="shared" si="21"/>
        <v>8</v>
      </c>
      <c r="AY68" s="83" t="str">
        <f t="shared" si="22"/>
        <v>6</v>
      </c>
      <c r="AZ68" s="83" t="str">
        <f t="shared" si="23"/>
        <v>9</v>
      </c>
      <c r="BA68" s="1" t="str">
        <f t="shared" si="24"/>
        <v>8</v>
      </c>
      <c r="BB68" s="1" t="str">
        <f t="shared" si="25"/>
        <v>6</v>
      </c>
      <c r="BC68" s="1" t="str">
        <f t="shared" si="33"/>
        <v/>
      </c>
    </row>
    <row r="69" spans="1:55" ht="14.25" thickBot="1">
      <c r="A69" s="12">
        <v>60</v>
      </c>
      <c r="B69" s="14"/>
      <c r="C69" s="14"/>
      <c r="D69" s="14"/>
      <c r="E69" s="15"/>
      <c r="F69" s="244"/>
      <c r="G69" s="245"/>
      <c r="H69" s="246"/>
      <c r="I69" s="52"/>
      <c r="J69" s="45"/>
      <c r="K69" s="45"/>
      <c r="L69" s="80"/>
      <c r="M69" s="39"/>
      <c r="N69" s="65"/>
      <c r="O69" s="65"/>
      <c r="P69" s="113" t="str">
        <f t="shared" si="26"/>
        <v/>
      </c>
      <c r="Q69" s="120" t="str">
        <f t="shared" si="27"/>
        <v/>
      </c>
      <c r="R69" s="118" t="str">
        <f t="shared" si="28"/>
        <v/>
      </c>
      <c r="S69" s="83"/>
      <c r="T69" s="83" t="str">
        <f t="shared" si="1"/>
        <v/>
      </c>
      <c r="U69" s="83" t="str">
        <f t="shared" si="2"/>
        <v/>
      </c>
      <c r="V69" s="83" t="str">
        <f t="shared" si="3"/>
        <v/>
      </c>
      <c r="W69" s="83" t="str">
        <f t="shared" si="4"/>
        <v/>
      </c>
      <c r="X69" s="83" t="str">
        <f t="shared" si="5"/>
        <v/>
      </c>
      <c r="Y69" s="83" t="str">
        <f t="shared" si="6"/>
        <v/>
      </c>
      <c r="Z69" s="83" t="str">
        <f t="shared" si="7"/>
        <v/>
      </c>
      <c r="AA69" s="71"/>
      <c r="AF69" s="38" t="str">
        <f t="shared" si="30"/>
        <v/>
      </c>
      <c r="AG69" s="38" t="str">
        <f t="shared" si="31"/>
        <v/>
      </c>
      <c r="AH69" s="38" t="str">
        <f t="shared" si="32"/>
        <v/>
      </c>
      <c r="AI69" s="36" t="str">
        <f t="shared" si="29"/>
        <v/>
      </c>
      <c r="AJ69" s="36" t="str">
        <f>IF(J69="","",2200)</f>
        <v/>
      </c>
      <c r="AK69" s="36" t="str">
        <f t="shared" si="34"/>
        <v/>
      </c>
      <c r="AL69" s="36" t="str">
        <f t="shared" si="35"/>
        <v/>
      </c>
      <c r="AP69" s="83" t="str">
        <f t="shared" si="13"/>
        <v/>
      </c>
      <c r="AQ69" s="83" t="str">
        <f t="shared" si="14"/>
        <v/>
      </c>
      <c r="AR69" s="83" t="str">
        <f t="shared" si="15"/>
        <v/>
      </c>
      <c r="AS69" s="83" t="str">
        <f t="shared" si="16"/>
        <v/>
      </c>
      <c r="AT69" s="83">
        <f t="shared" si="17"/>
        <v>9</v>
      </c>
      <c r="AU69" s="83" t="str">
        <f t="shared" si="18"/>
        <v>8</v>
      </c>
      <c r="AV69" s="83">
        <f t="shared" si="19"/>
        <v>6</v>
      </c>
      <c r="AW69" s="83" t="str">
        <f t="shared" si="20"/>
        <v>9</v>
      </c>
      <c r="AX69" s="83" t="str">
        <f t="shared" si="21"/>
        <v>8</v>
      </c>
      <c r="AY69" s="83" t="str">
        <f t="shared" si="22"/>
        <v>6</v>
      </c>
      <c r="AZ69" s="83" t="str">
        <f t="shared" si="23"/>
        <v>9</v>
      </c>
      <c r="BA69" s="1" t="str">
        <f t="shared" si="24"/>
        <v>8</v>
      </c>
      <c r="BB69" s="1" t="str">
        <f t="shared" si="25"/>
        <v>6</v>
      </c>
      <c r="BC69" s="1" t="str">
        <f t="shared" si="33"/>
        <v/>
      </c>
    </row>
    <row r="70" spans="1:55" ht="14.25" thickBot="1">
      <c r="A70" s="12">
        <v>61</v>
      </c>
      <c r="B70" s="14"/>
      <c r="C70" s="14"/>
      <c r="D70" s="14"/>
      <c r="E70" s="15"/>
      <c r="F70" s="244"/>
      <c r="G70" s="245"/>
      <c r="H70" s="246"/>
      <c r="I70" s="52"/>
      <c r="J70" s="45"/>
      <c r="K70" s="45"/>
      <c r="L70" s="80"/>
      <c r="M70" s="39"/>
      <c r="N70" s="65"/>
      <c r="O70" s="65"/>
      <c r="P70" s="113" t="str">
        <f t="shared" si="26"/>
        <v/>
      </c>
      <c r="Q70" s="120" t="str">
        <f t="shared" si="27"/>
        <v/>
      </c>
      <c r="R70" s="118" t="str">
        <f t="shared" si="28"/>
        <v/>
      </c>
      <c r="S70" s="83"/>
      <c r="T70" s="83" t="str">
        <f t="shared" si="1"/>
        <v/>
      </c>
      <c r="U70" s="83" t="str">
        <f t="shared" si="2"/>
        <v/>
      </c>
      <c r="V70" s="83" t="str">
        <f t="shared" si="3"/>
        <v/>
      </c>
      <c r="W70" s="83" t="str">
        <f t="shared" si="4"/>
        <v/>
      </c>
      <c r="X70" s="83" t="str">
        <f t="shared" si="5"/>
        <v/>
      </c>
      <c r="Y70" s="83" t="str">
        <f t="shared" si="6"/>
        <v/>
      </c>
      <c r="Z70" s="83" t="str">
        <f t="shared" si="7"/>
        <v/>
      </c>
      <c r="AA70" s="71"/>
      <c r="AF70" s="38" t="str">
        <f t="shared" si="30"/>
        <v/>
      </c>
      <c r="AG70" s="38" t="str">
        <f t="shared" si="31"/>
        <v/>
      </c>
      <c r="AH70" s="38" t="str">
        <f t="shared" si="32"/>
        <v/>
      </c>
      <c r="AI70" s="36" t="str">
        <f t="shared" si="29"/>
        <v/>
      </c>
      <c r="AJ70" s="36" t="str">
        <f>IF(J70="","",2200)</f>
        <v/>
      </c>
      <c r="AK70" s="36" t="str">
        <f t="shared" si="34"/>
        <v/>
      </c>
      <c r="AL70" s="36" t="str">
        <f t="shared" si="35"/>
        <v/>
      </c>
      <c r="AP70" s="83" t="str">
        <f t="shared" si="13"/>
        <v/>
      </c>
      <c r="AQ70" s="83" t="str">
        <f t="shared" si="14"/>
        <v/>
      </c>
      <c r="AR70" s="83" t="str">
        <f t="shared" si="15"/>
        <v/>
      </c>
      <c r="AS70" s="83" t="str">
        <f t="shared" si="16"/>
        <v/>
      </c>
      <c r="AT70" s="83">
        <f t="shared" si="17"/>
        <v>9</v>
      </c>
      <c r="AU70" s="83" t="str">
        <f t="shared" si="18"/>
        <v>8</v>
      </c>
      <c r="AV70" s="83">
        <f t="shared" si="19"/>
        <v>6</v>
      </c>
      <c r="AW70" s="83" t="str">
        <f t="shared" si="20"/>
        <v>9</v>
      </c>
      <c r="AX70" s="83" t="str">
        <f t="shared" si="21"/>
        <v>8</v>
      </c>
      <c r="AY70" s="83" t="str">
        <f t="shared" si="22"/>
        <v>6</v>
      </c>
      <c r="AZ70" s="83" t="str">
        <f t="shared" si="23"/>
        <v>9</v>
      </c>
      <c r="BA70" s="1" t="str">
        <f t="shared" si="24"/>
        <v>8</v>
      </c>
      <c r="BB70" s="1" t="str">
        <f t="shared" si="25"/>
        <v>6</v>
      </c>
      <c r="BC70" s="1" t="str">
        <f t="shared" si="33"/>
        <v/>
      </c>
    </row>
    <row r="71" spans="1:55" ht="14.25" thickBot="1">
      <c r="A71" s="12">
        <v>62</v>
      </c>
      <c r="B71" s="14"/>
      <c r="C71" s="14"/>
      <c r="D71" s="14"/>
      <c r="E71" s="15"/>
      <c r="F71" s="244"/>
      <c r="G71" s="245"/>
      <c r="H71" s="246"/>
      <c r="I71" s="52"/>
      <c r="J71" s="45"/>
      <c r="K71" s="45"/>
      <c r="L71" s="80"/>
      <c r="M71" s="39"/>
      <c r="N71" s="65"/>
      <c r="O71" s="65"/>
      <c r="P71" s="113" t="str">
        <f t="shared" si="26"/>
        <v/>
      </c>
      <c r="Q71" s="120" t="str">
        <f t="shared" si="27"/>
        <v/>
      </c>
      <c r="R71" s="118" t="str">
        <f t="shared" si="28"/>
        <v/>
      </c>
      <c r="S71" s="83"/>
      <c r="T71" s="83" t="str">
        <f t="shared" si="1"/>
        <v/>
      </c>
      <c r="U71" s="83" t="str">
        <f t="shared" si="2"/>
        <v/>
      </c>
      <c r="V71" s="83" t="str">
        <f t="shared" si="3"/>
        <v/>
      </c>
      <c r="W71" s="83" t="str">
        <f t="shared" si="4"/>
        <v/>
      </c>
      <c r="X71" s="83" t="str">
        <f t="shared" si="5"/>
        <v/>
      </c>
      <c r="Y71" s="83" t="str">
        <f t="shared" si="6"/>
        <v/>
      </c>
      <c r="Z71" s="83" t="str">
        <f t="shared" si="7"/>
        <v/>
      </c>
      <c r="AA71" s="71"/>
      <c r="AF71" s="38" t="str">
        <f t="shared" si="30"/>
        <v/>
      </c>
      <c r="AG71" s="38" t="str">
        <f t="shared" si="31"/>
        <v/>
      </c>
      <c r="AH71" s="38" t="str">
        <f t="shared" si="32"/>
        <v/>
      </c>
      <c r="AI71" s="36" t="str">
        <f t="shared" si="29"/>
        <v/>
      </c>
      <c r="AJ71" s="36" t="str">
        <f>IF(J71="","",2200)</f>
        <v/>
      </c>
      <c r="AK71" s="36" t="str">
        <f t="shared" si="34"/>
        <v/>
      </c>
      <c r="AL71" s="36" t="str">
        <f t="shared" si="35"/>
        <v/>
      </c>
      <c r="AP71" s="83" t="str">
        <f t="shared" si="13"/>
        <v/>
      </c>
      <c r="AQ71" s="83" t="str">
        <f t="shared" si="14"/>
        <v/>
      </c>
      <c r="AR71" s="83" t="str">
        <f t="shared" si="15"/>
        <v/>
      </c>
      <c r="AS71" s="83" t="str">
        <f t="shared" si="16"/>
        <v/>
      </c>
      <c r="AT71" s="83">
        <f t="shared" si="17"/>
        <v>9</v>
      </c>
      <c r="AU71" s="83" t="str">
        <f t="shared" si="18"/>
        <v>8</v>
      </c>
      <c r="AV71" s="83">
        <f t="shared" si="19"/>
        <v>6</v>
      </c>
      <c r="AW71" s="83" t="str">
        <f t="shared" si="20"/>
        <v>9</v>
      </c>
      <c r="AX71" s="83" t="str">
        <f t="shared" si="21"/>
        <v>8</v>
      </c>
      <c r="AY71" s="83" t="str">
        <f t="shared" si="22"/>
        <v>6</v>
      </c>
      <c r="AZ71" s="83" t="str">
        <f t="shared" si="23"/>
        <v>9</v>
      </c>
      <c r="BA71" s="1" t="str">
        <f t="shared" si="24"/>
        <v>8</v>
      </c>
      <c r="BB71" s="1" t="str">
        <f t="shared" si="25"/>
        <v>6</v>
      </c>
      <c r="BC71" s="1" t="str">
        <f t="shared" si="33"/>
        <v/>
      </c>
    </row>
    <row r="72" spans="1:55" ht="14.25" thickBot="1">
      <c r="A72" s="12">
        <v>63</v>
      </c>
      <c r="B72" s="14"/>
      <c r="C72" s="14"/>
      <c r="D72" s="14"/>
      <c r="E72" s="15"/>
      <c r="F72" s="244"/>
      <c r="G72" s="245"/>
      <c r="H72" s="246"/>
      <c r="I72" s="52"/>
      <c r="J72" s="45"/>
      <c r="K72" s="45"/>
      <c r="L72" s="80"/>
      <c r="M72" s="39"/>
      <c r="N72" s="65"/>
      <c r="O72" s="65"/>
      <c r="P72" s="113" t="str">
        <f t="shared" si="26"/>
        <v/>
      </c>
      <c r="Q72" s="120" t="str">
        <f t="shared" si="27"/>
        <v/>
      </c>
      <c r="R72" s="118" t="str">
        <f t="shared" si="28"/>
        <v/>
      </c>
      <c r="S72" s="83"/>
      <c r="T72" s="83" t="str">
        <f t="shared" si="1"/>
        <v/>
      </c>
      <c r="U72" s="83" t="str">
        <f t="shared" si="2"/>
        <v/>
      </c>
      <c r="V72" s="83" t="str">
        <f t="shared" si="3"/>
        <v/>
      </c>
      <c r="W72" s="83" t="str">
        <f t="shared" si="4"/>
        <v/>
      </c>
      <c r="X72" s="83" t="str">
        <f t="shared" si="5"/>
        <v/>
      </c>
      <c r="Y72" s="83" t="str">
        <f t="shared" si="6"/>
        <v/>
      </c>
      <c r="Z72" s="83" t="str">
        <f t="shared" si="7"/>
        <v/>
      </c>
      <c r="AA72" s="71"/>
      <c r="AF72" s="38" t="str">
        <f t="shared" si="30"/>
        <v/>
      </c>
      <c r="AG72" s="38" t="str">
        <f t="shared" si="31"/>
        <v/>
      </c>
      <c r="AH72" s="38" t="str">
        <f t="shared" si="32"/>
        <v/>
      </c>
      <c r="AI72" s="36" t="str">
        <f t="shared" si="29"/>
        <v/>
      </c>
      <c r="AJ72" s="36" t="str">
        <f>IF(J72="","",2200)</f>
        <v/>
      </c>
      <c r="AK72" s="36" t="str">
        <f t="shared" si="34"/>
        <v/>
      </c>
      <c r="AL72" s="36" t="str">
        <f t="shared" si="35"/>
        <v/>
      </c>
      <c r="AP72" s="83" t="str">
        <f t="shared" si="13"/>
        <v/>
      </c>
      <c r="AQ72" s="83" t="str">
        <f t="shared" si="14"/>
        <v/>
      </c>
      <c r="AR72" s="83" t="str">
        <f t="shared" si="15"/>
        <v/>
      </c>
      <c r="AS72" s="83" t="str">
        <f t="shared" si="16"/>
        <v/>
      </c>
      <c r="AT72" s="83">
        <f t="shared" si="17"/>
        <v>9</v>
      </c>
      <c r="AU72" s="83" t="str">
        <f t="shared" si="18"/>
        <v>8</v>
      </c>
      <c r="AV72" s="83">
        <f t="shared" si="19"/>
        <v>6</v>
      </c>
      <c r="AW72" s="83" t="str">
        <f t="shared" si="20"/>
        <v>9</v>
      </c>
      <c r="AX72" s="83" t="str">
        <f t="shared" si="21"/>
        <v>8</v>
      </c>
      <c r="AY72" s="83" t="str">
        <f t="shared" si="22"/>
        <v>6</v>
      </c>
      <c r="AZ72" s="83" t="str">
        <f t="shared" si="23"/>
        <v>9</v>
      </c>
      <c r="BA72" s="1" t="str">
        <f t="shared" si="24"/>
        <v>8</v>
      </c>
      <c r="BB72" s="1" t="str">
        <f t="shared" si="25"/>
        <v>6</v>
      </c>
      <c r="BC72" s="1" t="str">
        <f t="shared" si="33"/>
        <v/>
      </c>
    </row>
    <row r="73" spans="1:55" ht="14.25" thickBot="1">
      <c r="A73" s="12">
        <v>64</v>
      </c>
      <c r="B73" s="14"/>
      <c r="C73" s="14"/>
      <c r="D73" s="14"/>
      <c r="E73" s="15"/>
      <c r="F73" s="244"/>
      <c r="G73" s="245"/>
      <c r="H73" s="246"/>
      <c r="I73" s="52"/>
      <c r="J73" s="45"/>
      <c r="K73" s="45"/>
      <c r="L73" s="80"/>
      <c r="M73" s="39"/>
      <c r="N73" s="65"/>
      <c r="O73" s="65"/>
      <c r="P73" s="113" t="str">
        <f t="shared" si="26"/>
        <v/>
      </c>
      <c r="Q73" s="120" t="str">
        <f t="shared" si="27"/>
        <v/>
      </c>
      <c r="R73" s="118" t="str">
        <f t="shared" si="28"/>
        <v/>
      </c>
      <c r="S73" s="83"/>
      <c r="T73" s="83" t="str">
        <f t="shared" si="1"/>
        <v/>
      </c>
      <c r="U73" s="83" t="str">
        <f t="shared" si="2"/>
        <v/>
      </c>
      <c r="V73" s="83" t="str">
        <f t="shared" si="3"/>
        <v/>
      </c>
      <c r="W73" s="83" t="str">
        <f t="shared" si="4"/>
        <v/>
      </c>
      <c r="X73" s="83" t="str">
        <f t="shared" si="5"/>
        <v/>
      </c>
      <c r="Y73" s="83" t="str">
        <f t="shared" si="6"/>
        <v/>
      </c>
      <c r="Z73" s="83" t="str">
        <f t="shared" si="7"/>
        <v/>
      </c>
      <c r="AA73" s="71"/>
      <c r="AF73" s="38" t="str">
        <f t="shared" si="30"/>
        <v/>
      </c>
      <c r="AG73" s="38" t="str">
        <f t="shared" si="31"/>
        <v/>
      </c>
      <c r="AH73" s="38" t="str">
        <f t="shared" si="32"/>
        <v/>
      </c>
      <c r="AI73" s="36" t="str">
        <f t="shared" si="29"/>
        <v/>
      </c>
      <c r="AJ73" s="36" t="str">
        <f>IF(J73="","",2200)</f>
        <v/>
      </c>
      <c r="AK73" s="36" t="str">
        <f t="shared" si="34"/>
        <v/>
      </c>
      <c r="AL73" s="36" t="str">
        <f t="shared" si="35"/>
        <v/>
      </c>
      <c r="AP73" s="83" t="str">
        <f t="shared" si="13"/>
        <v/>
      </c>
      <c r="AQ73" s="83" t="str">
        <f t="shared" si="14"/>
        <v/>
      </c>
      <c r="AR73" s="83" t="str">
        <f t="shared" si="15"/>
        <v/>
      </c>
      <c r="AS73" s="83" t="str">
        <f t="shared" si="16"/>
        <v/>
      </c>
      <c r="AT73" s="83">
        <f t="shared" si="17"/>
        <v>9</v>
      </c>
      <c r="AU73" s="83" t="str">
        <f t="shared" si="18"/>
        <v>8</v>
      </c>
      <c r="AV73" s="83">
        <f t="shared" si="19"/>
        <v>6</v>
      </c>
      <c r="AW73" s="83" t="str">
        <f t="shared" si="20"/>
        <v>9</v>
      </c>
      <c r="AX73" s="83" t="str">
        <f t="shared" si="21"/>
        <v>8</v>
      </c>
      <c r="AY73" s="83" t="str">
        <f t="shared" si="22"/>
        <v>6</v>
      </c>
      <c r="AZ73" s="83" t="str">
        <f t="shared" si="23"/>
        <v>9</v>
      </c>
      <c r="BA73" s="1" t="str">
        <f t="shared" si="24"/>
        <v>8</v>
      </c>
      <c r="BB73" s="1" t="str">
        <f t="shared" si="25"/>
        <v>6</v>
      </c>
      <c r="BC73" s="1" t="str">
        <f t="shared" si="33"/>
        <v/>
      </c>
    </row>
    <row r="74" spans="1:55" ht="14.25" thickBot="1">
      <c r="A74" s="12">
        <v>65</v>
      </c>
      <c r="B74" s="14"/>
      <c r="C74" s="14"/>
      <c r="D74" s="14"/>
      <c r="E74" s="15"/>
      <c r="F74" s="244"/>
      <c r="G74" s="245"/>
      <c r="H74" s="246"/>
      <c r="I74" s="52"/>
      <c r="J74" s="45"/>
      <c r="K74" s="45"/>
      <c r="L74" s="80"/>
      <c r="M74" s="39"/>
      <c r="N74" s="65"/>
      <c r="O74" s="65"/>
      <c r="P74" s="113" t="str">
        <f t="shared" si="26"/>
        <v/>
      </c>
      <c r="Q74" s="120" t="str">
        <f t="shared" si="27"/>
        <v/>
      </c>
      <c r="R74" s="118" t="str">
        <f t="shared" si="28"/>
        <v/>
      </c>
      <c r="S74" s="83"/>
      <c r="T74" s="83" t="str">
        <f t="shared" si="1"/>
        <v/>
      </c>
      <c r="U74" s="83" t="str">
        <f t="shared" si="2"/>
        <v/>
      </c>
      <c r="V74" s="83" t="str">
        <f t="shared" si="3"/>
        <v/>
      </c>
      <c r="W74" s="83" t="str">
        <f t="shared" si="4"/>
        <v/>
      </c>
      <c r="X74" s="83" t="str">
        <f t="shared" si="5"/>
        <v/>
      </c>
      <c r="Y74" s="83" t="str">
        <f t="shared" si="6"/>
        <v/>
      </c>
      <c r="Z74" s="83" t="str">
        <f t="shared" si="7"/>
        <v/>
      </c>
      <c r="AA74" s="71"/>
      <c r="AF74" s="38" t="str">
        <f t="shared" si="30"/>
        <v/>
      </c>
      <c r="AG74" s="38" t="str">
        <f t="shared" si="31"/>
        <v/>
      </c>
      <c r="AH74" s="38" t="str">
        <f t="shared" si="32"/>
        <v/>
      </c>
      <c r="AI74" s="36" t="str">
        <f t="shared" si="29"/>
        <v/>
      </c>
      <c r="AJ74" s="36" t="str">
        <f>IF(J74="","",2200)</f>
        <v/>
      </c>
      <c r="AK74" s="36" t="str">
        <f t="shared" si="34"/>
        <v/>
      </c>
      <c r="AL74" s="36" t="str">
        <f t="shared" si="35"/>
        <v/>
      </c>
      <c r="AP74" s="83" t="str">
        <f t="shared" si="13"/>
        <v/>
      </c>
      <c r="AQ74" s="83" t="str">
        <f t="shared" si="14"/>
        <v/>
      </c>
      <c r="AR74" s="83" t="str">
        <f t="shared" si="15"/>
        <v/>
      </c>
      <c r="AS74" s="83" t="str">
        <f t="shared" si="16"/>
        <v/>
      </c>
      <c r="AT74" s="83">
        <f t="shared" si="17"/>
        <v>9</v>
      </c>
      <c r="AU74" s="83" t="str">
        <f t="shared" si="18"/>
        <v>8</v>
      </c>
      <c r="AV74" s="83">
        <f t="shared" si="19"/>
        <v>6</v>
      </c>
      <c r="AW74" s="83" t="str">
        <f t="shared" si="20"/>
        <v>9</v>
      </c>
      <c r="AX74" s="83" t="str">
        <f t="shared" si="21"/>
        <v>8</v>
      </c>
      <c r="AY74" s="83" t="str">
        <f t="shared" si="22"/>
        <v>6</v>
      </c>
      <c r="AZ74" s="83" t="str">
        <f t="shared" si="23"/>
        <v>9</v>
      </c>
      <c r="BA74" s="1" t="str">
        <f t="shared" si="24"/>
        <v>8</v>
      </c>
      <c r="BB74" s="1" t="str">
        <f t="shared" si="25"/>
        <v>6</v>
      </c>
      <c r="BC74" s="1" t="str">
        <f t="shared" si="33"/>
        <v/>
      </c>
    </row>
    <row r="75" spans="1:55" ht="14.25" thickBot="1">
      <c r="A75" s="12">
        <v>66</v>
      </c>
      <c r="B75" s="14"/>
      <c r="C75" s="14"/>
      <c r="D75" s="14"/>
      <c r="E75" s="15"/>
      <c r="F75" s="244"/>
      <c r="G75" s="245"/>
      <c r="H75" s="246"/>
      <c r="I75" s="52"/>
      <c r="J75" s="45"/>
      <c r="K75" s="45"/>
      <c r="L75" s="80"/>
      <c r="M75" s="39"/>
      <c r="N75" s="65"/>
      <c r="O75" s="65"/>
      <c r="P75" s="113" t="str">
        <f t="shared" si="26"/>
        <v/>
      </c>
      <c r="Q75" s="120" t="str">
        <f t="shared" si="27"/>
        <v/>
      </c>
      <c r="R75" s="118" t="str">
        <f t="shared" si="28"/>
        <v/>
      </c>
      <c r="S75" s="83"/>
      <c r="T75" s="83" t="str">
        <f t="shared" ref="T75:T99" si="36">IF(D75="男",1,IF(D75="女",2,""))</f>
        <v/>
      </c>
      <c r="U75" s="83" t="str">
        <f t="shared" ref="U75:U99" si="37">IF(D75="男",1,IF(D75="女",2,""))</f>
        <v/>
      </c>
      <c r="V75" s="83" t="str">
        <f t="shared" ref="V75:V99" si="38">IF(D75="男",1,IF(D75="女",2,""))</f>
        <v/>
      </c>
      <c r="W75" s="83" t="str">
        <f t="shared" ref="W75:W99" si="39">IF(O75="","",IF(O75="◯",33,""))</f>
        <v/>
      </c>
      <c r="X75" s="83" t="str">
        <f t="shared" ref="X75:X99" si="40">IF(M75="","",T75)</f>
        <v/>
      </c>
      <c r="Y75" s="83" t="str">
        <f t="shared" ref="Y75:Y100" si="41">IF(N75="","",U75)</f>
        <v/>
      </c>
      <c r="Z75" s="83" t="str">
        <f t="shared" ref="Z75:Z100" si="42">IF(O75="","",V75)</f>
        <v/>
      </c>
      <c r="AA75" s="71"/>
      <c r="AF75" s="38" t="str">
        <f t="shared" si="30"/>
        <v/>
      </c>
      <c r="AG75" s="38" t="str">
        <f t="shared" si="31"/>
        <v/>
      </c>
      <c r="AH75" s="38" t="str">
        <f t="shared" si="32"/>
        <v/>
      </c>
      <c r="AI75" s="36" t="str">
        <f t="shared" ref="AI75:AI99" si="43">IF(L75="",AF75,"無料")</f>
        <v/>
      </c>
      <c r="AJ75" s="36" t="str">
        <f>IF(J75="","",2200)</f>
        <v/>
      </c>
      <c r="AK75" s="36" t="str">
        <f t="shared" si="34"/>
        <v/>
      </c>
      <c r="AL75" s="36" t="str">
        <f t="shared" si="35"/>
        <v/>
      </c>
      <c r="AP75" s="83" t="str">
        <f t="shared" ref="AP75:AP99" si="44">IF(D75="男",1,IF(D75="女",2,""))</f>
        <v/>
      </c>
      <c r="AQ75" s="83" t="str">
        <f t="shared" ref="AQ75:AQ99" si="45">IF(L75="◯","0",IF(M75="事前","11",IF(M75="当日",12,"")))</f>
        <v/>
      </c>
      <c r="AR75" s="83" t="str">
        <f t="shared" ref="AR75:AR99" si="46">IF(L75="◯","0",IF(N75="事前",22,IF(N75="当日",23,"")))</f>
        <v/>
      </c>
      <c r="AS75" s="83" t="str">
        <f t="shared" ref="AS75:AS99" si="47">IF(L75="◯","0",IF(O75="事前",33,IF(O75="当日",34,"")))</f>
        <v/>
      </c>
      <c r="AT75" s="83">
        <f t="shared" ref="AT75:AT99" si="48">IF(M75="",9,"")</f>
        <v>9</v>
      </c>
      <c r="AU75" s="83" t="str">
        <f t="shared" ref="AU75:AU99" si="49">IF(N75="","8","")</f>
        <v>8</v>
      </c>
      <c r="AV75" s="83">
        <f t="shared" ref="AV75:AV99" si="50">IF(O75="",6,"")</f>
        <v>6</v>
      </c>
      <c r="AW75" s="83" t="str">
        <f t="shared" ref="AW75:AW99" si="51">CONCATENATE(AP75,AQ75,AT75)</f>
        <v>9</v>
      </c>
      <c r="AX75" s="83" t="str">
        <f t="shared" ref="AX75:AX99" si="52">CONCATENATE(AP75,AR75,AU75)</f>
        <v>8</v>
      </c>
      <c r="AY75" s="83" t="str">
        <f t="shared" ref="AY75:AY99" si="53">CONCATENATE(AP75,AS75,AV75)</f>
        <v>6</v>
      </c>
      <c r="AZ75" s="83" t="str">
        <f t="shared" ref="AZ75:AZ99" si="54">CONCATENATE(AP75,AQ75,AT75,BC75)</f>
        <v>9</v>
      </c>
      <c r="BA75" s="1" t="str">
        <f t="shared" ref="BA75:BA99" si="55">CONCATENATE(AP75,AR75,AU75,BC75)</f>
        <v>8</v>
      </c>
      <c r="BB75" s="1" t="str">
        <f t="shared" ref="BB75:BB99" si="56">CONCATENATE(AP75,AS75,AV75,BC75)</f>
        <v>6</v>
      </c>
      <c r="BC75" s="1" t="str">
        <f t="shared" si="33"/>
        <v/>
      </c>
    </row>
    <row r="76" spans="1:55" ht="14.25" thickBot="1">
      <c r="A76" s="12">
        <v>67</v>
      </c>
      <c r="B76" s="14"/>
      <c r="C76" s="14"/>
      <c r="D76" s="14"/>
      <c r="E76" s="15"/>
      <c r="F76" s="244"/>
      <c r="G76" s="245"/>
      <c r="H76" s="246"/>
      <c r="I76" s="52"/>
      <c r="J76" s="45"/>
      <c r="K76" s="45"/>
      <c r="L76" s="80"/>
      <c r="M76" s="39"/>
      <c r="N76" s="65"/>
      <c r="O76" s="65"/>
      <c r="P76" s="113" t="str">
        <f t="shared" ref="P76:P99" si="57">IF(L76="◯","",IF(M76="事前",1000,IF(M76="当日",1200,"")))</f>
        <v/>
      </c>
      <c r="Q76" s="120" t="str">
        <f t="shared" ref="Q76:Q99" si="58">IF(L76="◯","",IF(N76="事前",1000,IF(N76="当日",1200,"")))</f>
        <v/>
      </c>
      <c r="R76" s="118" t="str">
        <f t="shared" ref="R76:R99" si="59">IF(L76="◯","",IF(O76="事前",1000,IF(O76="当日",1200,"")))</f>
        <v/>
      </c>
      <c r="S76" s="83"/>
      <c r="T76" s="83" t="str">
        <f t="shared" si="36"/>
        <v/>
      </c>
      <c r="U76" s="83" t="str">
        <f t="shared" si="37"/>
        <v/>
      </c>
      <c r="V76" s="83" t="str">
        <f t="shared" si="38"/>
        <v/>
      </c>
      <c r="W76" s="83" t="str">
        <f t="shared" si="39"/>
        <v/>
      </c>
      <c r="X76" s="83" t="str">
        <f t="shared" si="40"/>
        <v/>
      </c>
      <c r="Y76" s="83" t="str">
        <f t="shared" si="41"/>
        <v/>
      </c>
      <c r="Z76" s="83" t="str">
        <f t="shared" si="42"/>
        <v/>
      </c>
      <c r="AA76" s="71"/>
      <c r="AF76" s="38" t="str">
        <f t="shared" si="30"/>
        <v/>
      </c>
      <c r="AG76" s="38" t="str">
        <f t="shared" si="31"/>
        <v/>
      </c>
      <c r="AH76" s="38" t="str">
        <f t="shared" si="32"/>
        <v/>
      </c>
      <c r="AI76" s="36" t="str">
        <f t="shared" si="43"/>
        <v/>
      </c>
      <c r="AJ76" s="36" t="str">
        <f>IF(J76="","",2200)</f>
        <v/>
      </c>
      <c r="AK76" s="36" t="str">
        <f t="shared" si="34"/>
        <v/>
      </c>
      <c r="AL76" s="36" t="str">
        <f t="shared" si="35"/>
        <v/>
      </c>
      <c r="AP76" s="83" t="str">
        <f t="shared" si="44"/>
        <v/>
      </c>
      <c r="AQ76" s="83" t="str">
        <f t="shared" si="45"/>
        <v/>
      </c>
      <c r="AR76" s="83" t="str">
        <f t="shared" si="46"/>
        <v/>
      </c>
      <c r="AS76" s="83" t="str">
        <f t="shared" si="47"/>
        <v/>
      </c>
      <c r="AT76" s="83">
        <f t="shared" si="48"/>
        <v>9</v>
      </c>
      <c r="AU76" s="83" t="str">
        <f t="shared" si="49"/>
        <v>8</v>
      </c>
      <c r="AV76" s="83">
        <f t="shared" si="50"/>
        <v>6</v>
      </c>
      <c r="AW76" s="83" t="str">
        <f t="shared" si="51"/>
        <v>9</v>
      </c>
      <c r="AX76" s="83" t="str">
        <f t="shared" si="52"/>
        <v>8</v>
      </c>
      <c r="AY76" s="83" t="str">
        <f t="shared" si="53"/>
        <v>6</v>
      </c>
      <c r="AZ76" s="83" t="str">
        <f t="shared" si="54"/>
        <v>9</v>
      </c>
      <c r="BA76" s="1" t="str">
        <f t="shared" si="55"/>
        <v>8</v>
      </c>
      <c r="BB76" s="1" t="str">
        <f t="shared" si="56"/>
        <v>6</v>
      </c>
      <c r="BC76" s="1" t="str">
        <f t="shared" si="33"/>
        <v/>
      </c>
    </row>
    <row r="77" spans="1:55" ht="14.25" thickBot="1">
      <c r="A77" s="12">
        <v>68</v>
      </c>
      <c r="B77" s="14"/>
      <c r="C77" s="14"/>
      <c r="D77" s="14"/>
      <c r="E77" s="15"/>
      <c r="F77" s="244"/>
      <c r="G77" s="245"/>
      <c r="H77" s="246"/>
      <c r="I77" s="52"/>
      <c r="J77" s="45"/>
      <c r="K77" s="45"/>
      <c r="L77" s="80"/>
      <c r="M77" s="39"/>
      <c r="N77" s="65"/>
      <c r="O77" s="65"/>
      <c r="P77" s="113" t="str">
        <f t="shared" si="57"/>
        <v/>
      </c>
      <c r="Q77" s="120" t="str">
        <f t="shared" si="58"/>
        <v/>
      </c>
      <c r="R77" s="118" t="str">
        <f t="shared" si="59"/>
        <v/>
      </c>
      <c r="S77" s="83"/>
      <c r="T77" s="83" t="str">
        <f t="shared" si="36"/>
        <v/>
      </c>
      <c r="U77" s="83" t="str">
        <f t="shared" si="37"/>
        <v/>
      </c>
      <c r="V77" s="83" t="str">
        <f t="shared" si="38"/>
        <v/>
      </c>
      <c r="W77" s="83" t="str">
        <f t="shared" si="39"/>
        <v/>
      </c>
      <c r="X77" s="83" t="str">
        <f t="shared" si="40"/>
        <v/>
      </c>
      <c r="Y77" s="83" t="str">
        <f t="shared" si="41"/>
        <v/>
      </c>
      <c r="Z77" s="83" t="str">
        <f t="shared" si="42"/>
        <v/>
      </c>
      <c r="AA77" s="71"/>
      <c r="AF77" s="38" t="str">
        <f t="shared" si="30"/>
        <v/>
      </c>
      <c r="AG77" s="38" t="str">
        <f t="shared" si="31"/>
        <v/>
      </c>
      <c r="AH77" s="38" t="str">
        <f t="shared" si="32"/>
        <v/>
      </c>
      <c r="AI77" s="36" t="str">
        <f t="shared" si="43"/>
        <v/>
      </c>
      <c r="AJ77" s="36" t="str">
        <f>IF(J77="","",2200)</f>
        <v/>
      </c>
      <c r="AK77" s="36" t="str">
        <f t="shared" si="34"/>
        <v/>
      </c>
      <c r="AL77" s="36" t="str">
        <f t="shared" si="35"/>
        <v/>
      </c>
      <c r="AP77" s="83" t="str">
        <f t="shared" si="44"/>
        <v/>
      </c>
      <c r="AQ77" s="83" t="str">
        <f t="shared" si="45"/>
        <v/>
      </c>
      <c r="AR77" s="83" t="str">
        <f t="shared" si="46"/>
        <v/>
      </c>
      <c r="AS77" s="83" t="str">
        <f t="shared" si="47"/>
        <v/>
      </c>
      <c r="AT77" s="83">
        <f t="shared" si="48"/>
        <v>9</v>
      </c>
      <c r="AU77" s="83" t="str">
        <f t="shared" si="49"/>
        <v>8</v>
      </c>
      <c r="AV77" s="83">
        <f t="shared" si="50"/>
        <v>6</v>
      </c>
      <c r="AW77" s="83" t="str">
        <f t="shared" si="51"/>
        <v>9</v>
      </c>
      <c r="AX77" s="83" t="str">
        <f t="shared" si="52"/>
        <v>8</v>
      </c>
      <c r="AY77" s="83" t="str">
        <f t="shared" si="53"/>
        <v>6</v>
      </c>
      <c r="AZ77" s="83" t="str">
        <f t="shared" si="54"/>
        <v>9</v>
      </c>
      <c r="BA77" s="1" t="str">
        <f t="shared" si="55"/>
        <v>8</v>
      </c>
      <c r="BB77" s="1" t="str">
        <f t="shared" si="56"/>
        <v>6</v>
      </c>
      <c r="BC77" s="1" t="str">
        <f t="shared" si="33"/>
        <v/>
      </c>
    </row>
    <row r="78" spans="1:55" ht="14.25" thickBot="1">
      <c r="A78" s="12">
        <v>69</v>
      </c>
      <c r="B78" s="14"/>
      <c r="C78" s="14"/>
      <c r="D78" s="14"/>
      <c r="E78" s="15"/>
      <c r="F78" s="244"/>
      <c r="G78" s="245"/>
      <c r="H78" s="246"/>
      <c r="I78" s="52"/>
      <c r="J78" s="45"/>
      <c r="K78" s="45"/>
      <c r="L78" s="80"/>
      <c r="M78" s="39"/>
      <c r="N78" s="65"/>
      <c r="O78" s="65"/>
      <c r="P78" s="113" t="str">
        <f t="shared" si="57"/>
        <v/>
      </c>
      <c r="Q78" s="120" t="str">
        <f t="shared" si="58"/>
        <v/>
      </c>
      <c r="R78" s="118" t="str">
        <f t="shared" si="59"/>
        <v/>
      </c>
      <c r="S78" s="83"/>
      <c r="T78" s="83" t="str">
        <f t="shared" si="36"/>
        <v/>
      </c>
      <c r="U78" s="83" t="str">
        <f t="shared" si="37"/>
        <v/>
      </c>
      <c r="V78" s="83" t="str">
        <f t="shared" si="38"/>
        <v/>
      </c>
      <c r="W78" s="83" t="str">
        <f t="shared" si="39"/>
        <v/>
      </c>
      <c r="X78" s="83" t="str">
        <f t="shared" si="40"/>
        <v/>
      </c>
      <c r="Y78" s="83" t="str">
        <f t="shared" si="41"/>
        <v/>
      </c>
      <c r="Z78" s="83" t="str">
        <f t="shared" si="42"/>
        <v/>
      </c>
      <c r="AA78" s="71"/>
      <c r="AF78" s="38" t="str">
        <f t="shared" si="30"/>
        <v/>
      </c>
      <c r="AG78" s="38" t="str">
        <f t="shared" si="31"/>
        <v/>
      </c>
      <c r="AH78" s="38" t="str">
        <f t="shared" si="32"/>
        <v/>
      </c>
      <c r="AI78" s="36" t="str">
        <f t="shared" si="43"/>
        <v/>
      </c>
      <c r="AJ78" s="36" t="str">
        <f>IF(J78="","",2200)</f>
        <v/>
      </c>
      <c r="AK78" s="36" t="str">
        <f t="shared" si="34"/>
        <v/>
      </c>
      <c r="AL78" s="36" t="str">
        <f t="shared" si="35"/>
        <v/>
      </c>
      <c r="AP78" s="83" t="str">
        <f t="shared" si="44"/>
        <v/>
      </c>
      <c r="AQ78" s="83" t="str">
        <f t="shared" si="45"/>
        <v/>
      </c>
      <c r="AR78" s="83" t="str">
        <f t="shared" si="46"/>
        <v/>
      </c>
      <c r="AS78" s="83" t="str">
        <f t="shared" si="47"/>
        <v/>
      </c>
      <c r="AT78" s="83">
        <f t="shared" si="48"/>
        <v>9</v>
      </c>
      <c r="AU78" s="83" t="str">
        <f t="shared" si="49"/>
        <v>8</v>
      </c>
      <c r="AV78" s="83">
        <f t="shared" si="50"/>
        <v>6</v>
      </c>
      <c r="AW78" s="83" t="str">
        <f t="shared" si="51"/>
        <v>9</v>
      </c>
      <c r="AX78" s="83" t="str">
        <f t="shared" si="52"/>
        <v>8</v>
      </c>
      <c r="AY78" s="83" t="str">
        <f t="shared" si="53"/>
        <v>6</v>
      </c>
      <c r="AZ78" s="83" t="str">
        <f t="shared" si="54"/>
        <v>9</v>
      </c>
      <c r="BA78" s="1" t="str">
        <f t="shared" si="55"/>
        <v>8</v>
      </c>
      <c r="BB78" s="1" t="str">
        <f t="shared" si="56"/>
        <v>6</v>
      </c>
      <c r="BC78" s="1" t="str">
        <f t="shared" si="33"/>
        <v/>
      </c>
    </row>
    <row r="79" spans="1:55" ht="14.25" thickBot="1">
      <c r="A79" s="12">
        <v>70</v>
      </c>
      <c r="B79" s="14"/>
      <c r="C79" s="14"/>
      <c r="D79" s="14"/>
      <c r="E79" s="15"/>
      <c r="F79" s="244"/>
      <c r="G79" s="245"/>
      <c r="H79" s="246"/>
      <c r="I79" s="52"/>
      <c r="J79" s="45"/>
      <c r="K79" s="45"/>
      <c r="L79" s="80"/>
      <c r="M79" s="39"/>
      <c r="N79" s="65"/>
      <c r="O79" s="65"/>
      <c r="P79" s="113" t="str">
        <f t="shared" si="57"/>
        <v/>
      </c>
      <c r="Q79" s="120" t="str">
        <f t="shared" si="58"/>
        <v/>
      </c>
      <c r="R79" s="118" t="str">
        <f t="shared" si="59"/>
        <v/>
      </c>
      <c r="S79" s="83"/>
      <c r="T79" s="83" t="str">
        <f t="shared" si="36"/>
        <v/>
      </c>
      <c r="U79" s="83" t="str">
        <f t="shared" si="37"/>
        <v/>
      </c>
      <c r="V79" s="83" t="str">
        <f t="shared" si="38"/>
        <v/>
      </c>
      <c r="W79" s="83" t="str">
        <f t="shared" si="39"/>
        <v/>
      </c>
      <c r="X79" s="83" t="str">
        <f t="shared" si="40"/>
        <v/>
      </c>
      <c r="Y79" s="83" t="str">
        <f t="shared" si="41"/>
        <v/>
      </c>
      <c r="Z79" s="83" t="str">
        <f t="shared" si="42"/>
        <v/>
      </c>
      <c r="AA79" s="71"/>
      <c r="AF79" s="38" t="str">
        <f t="shared" ref="AF79:AF99" si="60">IF(M79="◯",1000,"")</f>
        <v/>
      </c>
      <c r="AG79" s="38" t="str">
        <f t="shared" ref="AG79:AG99" si="61">IF(N79="◯",1000,"")</f>
        <v/>
      </c>
      <c r="AH79" s="38" t="str">
        <f t="shared" ref="AH79:AH99" si="62">IF(O79="◯",1000,"")</f>
        <v/>
      </c>
      <c r="AI79" s="36" t="str">
        <f t="shared" si="43"/>
        <v/>
      </c>
      <c r="AJ79" s="36" t="str">
        <f>IF(J79="","",2200)</f>
        <v/>
      </c>
      <c r="AK79" s="36" t="str">
        <f t="shared" si="34"/>
        <v/>
      </c>
      <c r="AL79" s="36" t="str">
        <f t="shared" si="35"/>
        <v/>
      </c>
      <c r="AP79" s="83" t="str">
        <f t="shared" si="44"/>
        <v/>
      </c>
      <c r="AQ79" s="83" t="str">
        <f t="shared" si="45"/>
        <v/>
      </c>
      <c r="AR79" s="83" t="str">
        <f t="shared" si="46"/>
        <v/>
      </c>
      <c r="AS79" s="83" t="str">
        <f t="shared" si="47"/>
        <v/>
      </c>
      <c r="AT79" s="83">
        <f t="shared" si="48"/>
        <v>9</v>
      </c>
      <c r="AU79" s="83" t="str">
        <f t="shared" si="49"/>
        <v>8</v>
      </c>
      <c r="AV79" s="83">
        <f t="shared" si="50"/>
        <v>6</v>
      </c>
      <c r="AW79" s="83" t="str">
        <f t="shared" si="51"/>
        <v>9</v>
      </c>
      <c r="AX79" s="83" t="str">
        <f t="shared" si="52"/>
        <v>8</v>
      </c>
      <c r="AY79" s="83" t="str">
        <f t="shared" si="53"/>
        <v>6</v>
      </c>
      <c r="AZ79" s="83" t="str">
        <f t="shared" si="54"/>
        <v>9</v>
      </c>
      <c r="BA79" s="1" t="str">
        <f t="shared" si="55"/>
        <v>8</v>
      </c>
      <c r="BB79" s="1" t="str">
        <f t="shared" si="56"/>
        <v>6</v>
      </c>
      <c r="BC79" s="1" t="str">
        <f t="shared" ref="BC79:BC99" si="63">IF(K79="砲丸投(中学生含む)",1,IF(K79="円盤投(中学生含む)",2,IF(K79="やり投(高校生以上)",3,IF(K79="ハンマー投(高校生以上)",4,IF(K79="ジャベリック",5,"")))))</f>
        <v/>
      </c>
    </row>
    <row r="80" spans="1:55" ht="14.25" thickBot="1">
      <c r="A80" s="12">
        <v>71</v>
      </c>
      <c r="B80" s="14"/>
      <c r="C80" s="14"/>
      <c r="D80" s="14"/>
      <c r="E80" s="15"/>
      <c r="F80" s="244"/>
      <c r="G80" s="245"/>
      <c r="H80" s="246"/>
      <c r="I80" s="52"/>
      <c r="J80" s="45"/>
      <c r="K80" s="45"/>
      <c r="L80" s="80"/>
      <c r="M80" s="39"/>
      <c r="N80" s="65"/>
      <c r="O80" s="65"/>
      <c r="P80" s="113" t="str">
        <f t="shared" si="57"/>
        <v/>
      </c>
      <c r="Q80" s="120" t="str">
        <f t="shared" si="58"/>
        <v/>
      </c>
      <c r="R80" s="118" t="str">
        <f t="shared" si="59"/>
        <v/>
      </c>
      <c r="S80" s="83"/>
      <c r="T80" s="83" t="str">
        <f t="shared" si="36"/>
        <v/>
      </c>
      <c r="U80" s="83" t="str">
        <f t="shared" si="37"/>
        <v/>
      </c>
      <c r="V80" s="83" t="str">
        <f t="shared" si="38"/>
        <v/>
      </c>
      <c r="W80" s="83" t="str">
        <f t="shared" si="39"/>
        <v/>
      </c>
      <c r="X80" s="83" t="str">
        <f t="shared" si="40"/>
        <v/>
      </c>
      <c r="Y80" s="83" t="str">
        <f t="shared" si="41"/>
        <v/>
      </c>
      <c r="Z80" s="83" t="str">
        <f t="shared" si="42"/>
        <v/>
      </c>
      <c r="AA80" s="71"/>
      <c r="AF80" s="38" t="str">
        <f t="shared" si="60"/>
        <v/>
      </c>
      <c r="AG80" s="38" t="str">
        <f t="shared" si="61"/>
        <v/>
      </c>
      <c r="AH80" s="38" t="str">
        <f t="shared" si="62"/>
        <v/>
      </c>
      <c r="AI80" s="36" t="str">
        <f t="shared" si="43"/>
        <v/>
      </c>
      <c r="AJ80" s="36" t="str">
        <f>IF(J80="","",2200)</f>
        <v/>
      </c>
      <c r="AK80" s="36" t="str">
        <f t="shared" si="34"/>
        <v/>
      </c>
      <c r="AL80" s="36" t="str">
        <f t="shared" si="35"/>
        <v/>
      </c>
      <c r="AP80" s="83" t="str">
        <f t="shared" si="44"/>
        <v/>
      </c>
      <c r="AQ80" s="83" t="str">
        <f t="shared" si="45"/>
        <v/>
      </c>
      <c r="AR80" s="83" t="str">
        <f t="shared" si="46"/>
        <v/>
      </c>
      <c r="AS80" s="83" t="str">
        <f t="shared" si="47"/>
        <v/>
      </c>
      <c r="AT80" s="83">
        <f t="shared" si="48"/>
        <v>9</v>
      </c>
      <c r="AU80" s="83" t="str">
        <f t="shared" si="49"/>
        <v>8</v>
      </c>
      <c r="AV80" s="83">
        <f t="shared" si="50"/>
        <v>6</v>
      </c>
      <c r="AW80" s="83" t="str">
        <f t="shared" si="51"/>
        <v>9</v>
      </c>
      <c r="AX80" s="83" t="str">
        <f t="shared" si="52"/>
        <v>8</v>
      </c>
      <c r="AY80" s="83" t="str">
        <f t="shared" si="53"/>
        <v>6</v>
      </c>
      <c r="AZ80" s="83" t="str">
        <f t="shared" si="54"/>
        <v>9</v>
      </c>
      <c r="BA80" s="1" t="str">
        <f t="shared" si="55"/>
        <v>8</v>
      </c>
      <c r="BB80" s="1" t="str">
        <f t="shared" si="56"/>
        <v>6</v>
      </c>
      <c r="BC80" s="1" t="str">
        <f t="shared" si="63"/>
        <v/>
      </c>
    </row>
    <row r="81" spans="1:55" ht="14.25" thickBot="1">
      <c r="A81" s="12">
        <v>72</v>
      </c>
      <c r="B81" s="14"/>
      <c r="C81" s="14"/>
      <c r="D81" s="14"/>
      <c r="E81" s="15"/>
      <c r="F81" s="244"/>
      <c r="G81" s="245"/>
      <c r="H81" s="246"/>
      <c r="I81" s="52"/>
      <c r="J81" s="45"/>
      <c r="K81" s="45"/>
      <c r="L81" s="80"/>
      <c r="M81" s="39"/>
      <c r="N81" s="65"/>
      <c r="O81" s="65"/>
      <c r="P81" s="113" t="str">
        <f t="shared" si="57"/>
        <v/>
      </c>
      <c r="Q81" s="120" t="str">
        <f t="shared" si="58"/>
        <v/>
      </c>
      <c r="R81" s="118" t="str">
        <f t="shared" si="59"/>
        <v/>
      </c>
      <c r="S81" s="83"/>
      <c r="T81" s="83" t="str">
        <f t="shared" si="36"/>
        <v/>
      </c>
      <c r="U81" s="83" t="str">
        <f t="shared" si="37"/>
        <v/>
      </c>
      <c r="V81" s="83" t="str">
        <f t="shared" si="38"/>
        <v/>
      </c>
      <c r="W81" s="83" t="str">
        <f t="shared" si="39"/>
        <v/>
      </c>
      <c r="X81" s="83" t="str">
        <f t="shared" si="40"/>
        <v/>
      </c>
      <c r="Y81" s="83" t="str">
        <f t="shared" si="41"/>
        <v/>
      </c>
      <c r="Z81" s="83" t="str">
        <f t="shared" si="42"/>
        <v/>
      </c>
      <c r="AA81" s="71"/>
      <c r="AF81" s="38" t="str">
        <f t="shared" si="60"/>
        <v/>
      </c>
      <c r="AG81" s="38" t="str">
        <f t="shared" si="61"/>
        <v/>
      </c>
      <c r="AH81" s="38" t="str">
        <f t="shared" si="62"/>
        <v/>
      </c>
      <c r="AI81" s="36" t="str">
        <f t="shared" si="43"/>
        <v/>
      </c>
      <c r="AJ81" s="36" t="str">
        <f>IF(J81="","",2200)</f>
        <v/>
      </c>
      <c r="AK81" s="36" t="str">
        <f t="shared" si="34"/>
        <v/>
      </c>
      <c r="AL81" s="36" t="str">
        <f t="shared" si="35"/>
        <v/>
      </c>
      <c r="AP81" s="83" t="str">
        <f t="shared" si="44"/>
        <v/>
      </c>
      <c r="AQ81" s="83" t="str">
        <f t="shared" si="45"/>
        <v/>
      </c>
      <c r="AR81" s="83" t="str">
        <f t="shared" si="46"/>
        <v/>
      </c>
      <c r="AS81" s="83" t="str">
        <f t="shared" si="47"/>
        <v/>
      </c>
      <c r="AT81" s="83">
        <f t="shared" si="48"/>
        <v>9</v>
      </c>
      <c r="AU81" s="83" t="str">
        <f t="shared" si="49"/>
        <v>8</v>
      </c>
      <c r="AV81" s="83">
        <f t="shared" si="50"/>
        <v>6</v>
      </c>
      <c r="AW81" s="83" t="str">
        <f t="shared" si="51"/>
        <v>9</v>
      </c>
      <c r="AX81" s="83" t="str">
        <f t="shared" si="52"/>
        <v>8</v>
      </c>
      <c r="AY81" s="83" t="str">
        <f t="shared" si="53"/>
        <v>6</v>
      </c>
      <c r="AZ81" s="83" t="str">
        <f t="shared" si="54"/>
        <v>9</v>
      </c>
      <c r="BA81" s="1" t="str">
        <f t="shared" si="55"/>
        <v>8</v>
      </c>
      <c r="BB81" s="1" t="str">
        <f t="shared" si="56"/>
        <v>6</v>
      </c>
      <c r="BC81" s="1" t="str">
        <f t="shared" si="63"/>
        <v/>
      </c>
    </row>
    <row r="82" spans="1:55" ht="14.25" thickBot="1">
      <c r="A82" s="12">
        <v>73</v>
      </c>
      <c r="B82" s="14"/>
      <c r="C82" s="14"/>
      <c r="D82" s="14"/>
      <c r="E82" s="15"/>
      <c r="F82" s="244"/>
      <c r="G82" s="245"/>
      <c r="H82" s="246"/>
      <c r="I82" s="52"/>
      <c r="J82" s="45"/>
      <c r="K82" s="45"/>
      <c r="L82" s="80"/>
      <c r="M82" s="39"/>
      <c r="N82" s="65"/>
      <c r="O82" s="65"/>
      <c r="P82" s="113" t="str">
        <f t="shared" si="57"/>
        <v/>
      </c>
      <c r="Q82" s="120" t="str">
        <f t="shared" si="58"/>
        <v/>
      </c>
      <c r="R82" s="118" t="str">
        <f t="shared" si="59"/>
        <v/>
      </c>
      <c r="S82" s="83"/>
      <c r="T82" s="83" t="str">
        <f t="shared" si="36"/>
        <v/>
      </c>
      <c r="U82" s="83" t="str">
        <f t="shared" si="37"/>
        <v/>
      </c>
      <c r="V82" s="83" t="str">
        <f t="shared" si="38"/>
        <v/>
      </c>
      <c r="W82" s="83" t="str">
        <f t="shared" si="39"/>
        <v/>
      </c>
      <c r="X82" s="83" t="str">
        <f t="shared" si="40"/>
        <v/>
      </c>
      <c r="Y82" s="83" t="str">
        <f t="shared" si="41"/>
        <v/>
      </c>
      <c r="Z82" s="83" t="str">
        <f t="shared" si="42"/>
        <v/>
      </c>
      <c r="AA82" s="71"/>
      <c r="AF82" s="38" t="str">
        <f t="shared" si="60"/>
        <v/>
      </c>
      <c r="AG82" s="38" t="str">
        <f t="shared" si="61"/>
        <v/>
      </c>
      <c r="AH82" s="38" t="str">
        <f t="shared" si="62"/>
        <v/>
      </c>
      <c r="AI82" s="36" t="str">
        <f t="shared" si="43"/>
        <v/>
      </c>
      <c r="AJ82" s="36" t="str">
        <f>IF(J82="","",2200)</f>
        <v/>
      </c>
      <c r="AK82" s="36" t="str">
        <f t="shared" si="34"/>
        <v/>
      </c>
      <c r="AL82" s="36" t="str">
        <f t="shared" si="35"/>
        <v/>
      </c>
      <c r="AP82" s="83" t="str">
        <f t="shared" si="44"/>
        <v/>
      </c>
      <c r="AQ82" s="83" t="str">
        <f t="shared" si="45"/>
        <v/>
      </c>
      <c r="AR82" s="83" t="str">
        <f t="shared" si="46"/>
        <v/>
      </c>
      <c r="AS82" s="83" t="str">
        <f t="shared" si="47"/>
        <v/>
      </c>
      <c r="AT82" s="83">
        <f t="shared" si="48"/>
        <v>9</v>
      </c>
      <c r="AU82" s="83" t="str">
        <f t="shared" si="49"/>
        <v>8</v>
      </c>
      <c r="AV82" s="83">
        <f t="shared" si="50"/>
        <v>6</v>
      </c>
      <c r="AW82" s="83" t="str">
        <f t="shared" si="51"/>
        <v>9</v>
      </c>
      <c r="AX82" s="83" t="str">
        <f t="shared" si="52"/>
        <v>8</v>
      </c>
      <c r="AY82" s="83" t="str">
        <f t="shared" si="53"/>
        <v>6</v>
      </c>
      <c r="AZ82" s="83" t="str">
        <f t="shared" si="54"/>
        <v>9</v>
      </c>
      <c r="BA82" s="1" t="str">
        <f t="shared" si="55"/>
        <v>8</v>
      </c>
      <c r="BB82" s="1" t="str">
        <f t="shared" si="56"/>
        <v>6</v>
      </c>
      <c r="BC82" s="1" t="str">
        <f t="shared" si="63"/>
        <v/>
      </c>
    </row>
    <row r="83" spans="1:55" ht="14.25" thickBot="1">
      <c r="A83" s="12">
        <v>74</v>
      </c>
      <c r="B83" s="14"/>
      <c r="C83" s="14"/>
      <c r="D83" s="14"/>
      <c r="E83" s="15"/>
      <c r="F83" s="244"/>
      <c r="G83" s="245"/>
      <c r="H83" s="246"/>
      <c r="I83" s="52"/>
      <c r="J83" s="45"/>
      <c r="K83" s="45"/>
      <c r="L83" s="80"/>
      <c r="M83" s="39"/>
      <c r="N83" s="65"/>
      <c r="O83" s="65"/>
      <c r="P83" s="113" t="str">
        <f t="shared" si="57"/>
        <v/>
      </c>
      <c r="Q83" s="120" t="str">
        <f t="shared" si="58"/>
        <v/>
      </c>
      <c r="R83" s="118" t="str">
        <f t="shared" si="59"/>
        <v/>
      </c>
      <c r="S83" s="83"/>
      <c r="T83" s="83" t="str">
        <f t="shared" si="36"/>
        <v/>
      </c>
      <c r="U83" s="83" t="str">
        <f t="shared" si="37"/>
        <v/>
      </c>
      <c r="V83" s="83" t="str">
        <f t="shared" si="38"/>
        <v/>
      </c>
      <c r="W83" s="83" t="str">
        <f t="shared" si="39"/>
        <v/>
      </c>
      <c r="X83" s="83" t="str">
        <f t="shared" si="40"/>
        <v/>
      </c>
      <c r="Y83" s="83" t="str">
        <f t="shared" si="41"/>
        <v/>
      </c>
      <c r="Z83" s="83" t="str">
        <f t="shared" si="42"/>
        <v/>
      </c>
      <c r="AA83" s="71"/>
      <c r="AF83" s="38" t="str">
        <f t="shared" si="60"/>
        <v/>
      </c>
      <c r="AG83" s="38" t="str">
        <f t="shared" si="61"/>
        <v/>
      </c>
      <c r="AH83" s="38" t="str">
        <f t="shared" si="62"/>
        <v/>
      </c>
      <c r="AI83" s="36" t="str">
        <f t="shared" si="43"/>
        <v/>
      </c>
      <c r="AJ83" s="36" t="str">
        <f>IF(J83="","",2200)</f>
        <v/>
      </c>
      <c r="AK83" s="36" t="str">
        <f t="shared" si="34"/>
        <v/>
      </c>
      <c r="AL83" s="36" t="str">
        <f t="shared" si="35"/>
        <v/>
      </c>
      <c r="AP83" s="83" t="str">
        <f t="shared" si="44"/>
        <v/>
      </c>
      <c r="AQ83" s="83" t="str">
        <f t="shared" si="45"/>
        <v/>
      </c>
      <c r="AR83" s="83" t="str">
        <f t="shared" si="46"/>
        <v/>
      </c>
      <c r="AS83" s="83" t="str">
        <f t="shared" si="47"/>
        <v/>
      </c>
      <c r="AT83" s="83">
        <f t="shared" si="48"/>
        <v>9</v>
      </c>
      <c r="AU83" s="83" t="str">
        <f t="shared" si="49"/>
        <v>8</v>
      </c>
      <c r="AV83" s="83">
        <f t="shared" si="50"/>
        <v>6</v>
      </c>
      <c r="AW83" s="83" t="str">
        <f t="shared" si="51"/>
        <v>9</v>
      </c>
      <c r="AX83" s="83" t="str">
        <f t="shared" si="52"/>
        <v>8</v>
      </c>
      <c r="AY83" s="83" t="str">
        <f t="shared" si="53"/>
        <v>6</v>
      </c>
      <c r="AZ83" s="83" t="str">
        <f t="shared" si="54"/>
        <v>9</v>
      </c>
      <c r="BA83" s="1" t="str">
        <f t="shared" si="55"/>
        <v>8</v>
      </c>
      <c r="BB83" s="1" t="str">
        <f t="shared" si="56"/>
        <v>6</v>
      </c>
      <c r="BC83" s="1" t="str">
        <f t="shared" si="63"/>
        <v/>
      </c>
    </row>
    <row r="84" spans="1:55" ht="14.25" thickBot="1">
      <c r="A84" s="12">
        <v>75</v>
      </c>
      <c r="B84" s="14"/>
      <c r="C84" s="14"/>
      <c r="D84" s="14"/>
      <c r="E84" s="15"/>
      <c r="F84" s="244"/>
      <c r="G84" s="245"/>
      <c r="H84" s="246"/>
      <c r="I84" s="52"/>
      <c r="J84" s="45"/>
      <c r="K84" s="45"/>
      <c r="L84" s="80"/>
      <c r="M84" s="39"/>
      <c r="N84" s="65"/>
      <c r="O84" s="65"/>
      <c r="P84" s="113" t="str">
        <f t="shared" si="57"/>
        <v/>
      </c>
      <c r="Q84" s="120" t="str">
        <f t="shared" si="58"/>
        <v/>
      </c>
      <c r="R84" s="118" t="str">
        <f t="shared" si="59"/>
        <v/>
      </c>
      <c r="S84" s="83"/>
      <c r="T84" s="83" t="str">
        <f t="shared" si="36"/>
        <v/>
      </c>
      <c r="U84" s="83" t="str">
        <f t="shared" si="37"/>
        <v/>
      </c>
      <c r="V84" s="83" t="str">
        <f t="shared" si="38"/>
        <v/>
      </c>
      <c r="W84" s="83" t="str">
        <f t="shared" si="39"/>
        <v/>
      </c>
      <c r="X84" s="83" t="str">
        <f t="shared" si="40"/>
        <v/>
      </c>
      <c r="Y84" s="83" t="str">
        <f t="shared" si="41"/>
        <v/>
      </c>
      <c r="Z84" s="83" t="str">
        <f t="shared" si="42"/>
        <v/>
      </c>
      <c r="AA84" s="71"/>
      <c r="AF84" s="38" t="str">
        <f t="shared" si="60"/>
        <v/>
      </c>
      <c r="AG84" s="38" t="str">
        <f t="shared" si="61"/>
        <v/>
      </c>
      <c r="AH84" s="38" t="str">
        <f t="shared" si="62"/>
        <v/>
      </c>
      <c r="AI84" s="36" t="str">
        <f t="shared" si="43"/>
        <v/>
      </c>
      <c r="AJ84" s="36" t="str">
        <f>IF(J84="","",2200)</f>
        <v/>
      </c>
      <c r="AK84" s="36" t="str">
        <f t="shared" si="34"/>
        <v/>
      </c>
      <c r="AL84" s="36" t="str">
        <f t="shared" si="35"/>
        <v/>
      </c>
      <c r="AP84" s="83" t="str">
        <f t="shared" si="44"/>
        <v/>
      </c>
      <c r="AQ84" s="83" t="str">
        <f t="shared" si="45"/>
        <v/>
      </c>
      <c r="AR84" s="83" t="str">
        <f t="shared" si="46"/>
        <v/>
      </c>
      <c r="AS84" s="83" t="str">
        <f t="shared" si="47"/>
        <v/>
      </c>
      <c r="AT84" s="83">
        <f t="shared" si="48"/>
        <v>9</v>
      </c>
      <c r="AU84" s="83" t="str">
        <f t="shared" si="49"/>
        <v>8</v>
      </c>
      <c r="AV84" s="83">
        <f t="shared" si="50"/>
        <v>6</v>
      </c>
      <c r="AW84" s="83" t="str">
        <f t="shared" si="51"/>
        <v>9</v>
      </c>
      <c r="AX84" s="83" t="str">
        <f t="shared" si="52"/>
        <v>8</v>
      </c>
      <c r="AY84" s="83" t="str">
        <f t="shared" si="53"/>
        <v>6</v>
      </c>
      <c r="AZ84" s="83" t="str">
        <f t="shared" si="54"/>
        <v>9</v>
      </c>
      <c r="BA84" s="1" t="str">
        <f t="shared" si="55"/>
        <v>8</v>
      </c>
      <c r="BB84" s="1" t="str">
        <f t="shared" si="56"/>
        <v>6</v>
      </c>
      <c r="BC84" s="1" t="str">
        <f t="shared" si="63"/>
        <v/>
      </c>
    </row>
    <row r="85" spans="1:55" ht="14.25" thickBot="1">
      <c r="A85" s="12">
        <v>76</v>
      </c>
      <c r="B85" s="14"/>
      <c r="C85" s="14"/>
      <c r="D85" s="14"/>
      <c r="E85" s="15"/>
      <c r="F85" s="244"/>
      <c r="G85" s="245"/>
      <c r="H85" s="246"/>
      <c r="I85" s="52"/>
      <c r="J85" s="45"/>
      <c r="K85" s="45"/>
      <c r="L85" s="80"/>
      <c r="M85" s="39"/>
      <c r="N85" s="65"/>
      <c r="O85" s="65"/>
      <c r="P85" s="113" t="str">
        <f t="shared" si="57"/>
        <v/>
      </c>
      <c r="Q85" s="120" t="str">
        <f t="shared" si="58"/>
        <v/>
      </c>
      <c r="R85" s="118" t="str">
        <f t="shared" si="59"/>
        <v/>
      </c>
      <c r="S85" s="83"/>
      <c r="T85" s="83" t="str">
        <f t="shared" si="36"/>
        <v/>
      </c>
      <c r="U85" s="83" t="str">
        <f t="shared" si="37"/>
        <v/>
      </c>
      <c r="V85" s="83" t="str">
        <f t="shared" si="38"/>
        <v/>
      </c>
      <c r="W85" s="83" t="str">
        <f t="shared" si="39"/>
        <v/>
      </c>
      <c r="X85" s="83" t="str">
        <f t="shared" si="40"/>
        <v/>
      </c>
      <c r="Y85" s="83" t="str">
        <f t="shared" si="41"/>
        <v/>
      </c>
      <c r="Z85" s="83" t="str">
        <f t="shared" si="42"/>
        <v/>
      </c>
      <c r="AA85" s="71"/>
      <c r="AF85" s="38" t="str">
        <f t="shared" si="60"/>
        <v/>
      </c>
      <c r="AG85" s="38" t="str">
        <f t="shared" si="61"/>
        <v/>
      </c>
      <c r="AH85" s="38" t="str">
        <f t="shared" si="62"/>
        <v/>
      </c>
      <c r="AI85" s="36" t="str">
        <f t="shared" si="43"/>
        <v/>
      </c>
      <c r="AJ85" s="36" t="str">
        <f>IF(J85="","",2200)</f>
        <v/>
      </c>
      <c r="AK85" s="36" t="str">
        <f t="shared" si="34"/>
        <v/>
      </c>
      <c r="AL85" s="36" t="str">
        <f t="shared" si="35"/>
        <v/>
      </c>
      <c r="AP85" s="83" t="str">
        <f t="shared" si="44"/>
        <v/>
      </c>
      <c r="AQ85" s="83" t="str">
        <f t="shared" si="45"/>
        <v/>
      </c>
      <c r="AR85" s="83" t="str">
        <f t="shared" si="46"/>
        <v/>
      </c>
      <c r="AS85" s="83" t="str">
        <f t="shared" si="47"/>
        <v/>
      </c>
      <c r="AT85" s="83">
        <f t="shared" si="48"/>
        <v>9</v>
      </c>
      <c r="AU85" s="83" t="str">
        <f t="shared" si="49"/>
        <v>8</v>
      </c>
      <c r="AV85" s="83">
        <f t="shared" si="50"/>
        <v>6</v>
      </c>
      <c r="AW85" s="83" t="str">
        <f t="shared" si="51"/>
        <v>9</v>
      </c>
      <c r="AX85" s="83" t="str">
        <f t="shared" si="52"/>
        <v>8</v>
      </c>
      <c r="AY85" s="83" t="str">
        <f t="shared" si="53"/>
        <v>6</v>
      </c>
      <c r="AZ85" s="83" t="str">
        <f t="shared" si="54"/>
        <v>9</v>
      </c>
      <c r="BA85" s="1" t="str">
        <f t="shared" si="55"/>
        <v>8</v>
      </c>
      <c r="BB85" s="1" t="str">
        <f t="shared" si="56"/>
        <v>6</v>
      </c>
      <c r="BC85" s="1" t="str">
        <f t="shared" si="63"/>
        <v/>
      </c>
    </row>
    <row r="86" spans="1:55" ht="14.25" thickBot="1">
      <c r="A86" s="12">
        <v>77</v>
      </c>
      <c r="B86" s="14"/>
      <c r="C86" s="14"/>
      <c r="D86" s="14"/>
      <c r="E86" s="15"/>
      <c r="F86" s="244"/>
      <c r="G86" s="245"/>
      <c r="H86" s="246"/>
      <c r="I86" s="52"/>
      <c r="J86" s="45"/>
      <c r="K86" s="45"/>
      <c r="L86" s="80"/>
      <c r="M86" s="39"/>
      <c r="N86" s="65"/>
      <c r="O86" s="65"/>
      <c r="P86" s="113" t="str">
        <f t="shared" si="57"/>
        <v/>
      </c>
      <c r="Q86" s="120" t="str">
        <f t="shared" si="58"/>
        <v/>
      </c>
      <c r="R86" s="118" t="str">
        <f t="shared" si="59"/>
        <v/>
      </c>
      <c r="S86" s="83"/>
      <c r="T86" s="83" t="str">
        <f t="shared" si="36"/>
        <v/>
      </c>
      <c r="U86" s="83" t="str">
        <f t="shared" si="37"/>
        <v/>
      </c>
      <c r="V86" s="83" t="str">
        <f t="shared" si="38"/>
        <v/>
      </c>
      <c r="W86" s="83" t="str">
        <f t="shared" si="39"/>
        <v/>
      </c>
      <c r="X86" s="83" t="str">
        <f t="shared" si="40"/>
        <v/>
      </c>
      <c r="Y86" s="83" t="str">
        <f t="shared" si="41"/>
        <v/>
      </c>
      <c r="Z86" s="83" t="str">
        <f t="shared" si="42"/>
        <v/>
      </c>
      <c r="AA86" s="71"/>
      <c r="AF86" s="38" t="str">
        <f t="shared" si="60"/>
        <v/>
      </c>
      <c r="AG86" s="38" t="str">
        <f t="shared" si="61"/>
        <v/>
      </c>
      <c r="AH86" s="38" t="str">
        <f t="shared" si="62"/>
        <v/>
      </c>
      <c r="AI86" s="36" t="str">
        <f t="shared" si="43"/>
        <v/>
      </c>
      <c r="AJ86" s="36" t="str">
        <f>IF(J86="","",2200)</f>
        <v/>
      </c>
      <c r="AK86" s="36" t="str">
        <f t="shared" ref="AK86:AK99" si="64">IF(L86="",AG86,0)</f>
        <v/>
      </c>
      <c r="AL86" s="36" t="str">
        <f t="shared" ref="AL86:AL99" si="65">IF(L86="",AH86,0)</f>
        <v/>
      </c>
      <c r="AP86" s="83" t="str">
        <f t="shared" si="44"/>
        <v/>
      </c>
      <c r="AQ86" s="83" t="str">
        <f t="shared" si="45"/>
        <v/>
      </c>
      <c r="AR86" s="83" t="str">
        <f t="shared" si="46"/>
        <v/>
      </c>
      <c r="AS86" s="83" t="str">
        <f t="shared" si="47"/>
        <v/>
      </c>
      <c r="AT86" s="83">
        <f t="shared" si="48"/>
        <v>9</v>
      </c>
      <c r="AU86" s="83" t="str">
        <f t="shared" si="49"/>
        <v>8</v>
      </c>
      <c r="AV86" s="83">
        <f t="shared" si="50"/>
        <v>6</v>
      </c>
      <c r="AW86" s="83" t="str">
        <f t="shared" si="51"/>
        <v>9</v>
      </c>
      <c r="AX86" s="83" t="str">
        <f t="shared" si="52"/>
        <v>8</v>
      </c>
      <c r="AY86" s="83" t="str">
        <f t="shared" si="53"/>
        <v>6</v>
      </c>
      <c r="AZ86" s="83" t="str">
        <f t="shared" si="54"/>
        <v>9</v>
      </c>
      <c r="BA86" s="1" t="str">
        <f t="shared" si="55"/>
        <v>8</v>
      </c>
      <c r="BB86" s="1" t="str">
        <f t="shared" si="56"/>
        <v>6</v>
      </c>
      <c r="BC86" s="1" t="str">
        <f t="shared" si="63"/>
        <v/>
      </c>
    </row>
    <row r="87" spans="1:55" ht="14.25" thickBot="1">
      <c r="A87" s="12">
        <v>78</v>
      </c>
      <c r="B87" s="14"/>
      <c r="C87" s="14"/>
      <c r="D87" s="14"/>
      <c r="E87" s="15"/>
      <c r="F87" s="244"/>
      <c r="G87" s="245"/>
      <c r="H87" s="246"/>
      <c r="I87" s="52"/>
      <c r="J87" s="45"/>
      <c r="K87" s="45"/>
      <c r="L87" s="80"/>
      <c r="M87" s="39"/>
      <c r="N87" s="65"/>
      <c r="O87" s="65"/>
      <c r="P87" s="113" t="str">
        <f t="shared" si="57"/>
        <v/>
      </c>
      <c r="Q87" s="120" t="str">
        <f t="shared" si="58"/>
        <v/>
      </c>
      <c r="R87" s="118" t="str">
        <f t="shared" si="59"/>
        <v/>
      </c>
      <c r="S87" s="83"/>
      <c r="T87" s="83" t="str">
        <f t="shared" si="36"/>
        <v/>
      </c>
      <c r="U87" s="83" t="str">
        <f t="shared" si="37"/>
        <v/>
      </c>
      <c r="V87" s="83" t="str">
        <f t="shared" si="38"/>
        <v/>
      </c>
      <c r="W87" s="83" t="str">
        <f t="shared" si="39"/>
        <v/>
      </c>
      <c r="X87" s="83" t="str">
        <f t="shared" si="40"/>
        <v/>
      </c>
      <c r="Y87" s="83" t="str">
        <f t="shared" si="41"/>
        <v/>
      </c>
      <c r="Z87" s="83" t="str">
        <f t="shared" si="42"/>
        <v/>
      </c>
      <c r="AA87" s="71"/>
      <c r="AF87" s="38" t="str">
        <f t="shared" si="60"/>
        <v/>
      </c>
      <c r="AG87" s="38" t="str">
        <f t="shared" si="61"/>
        <v/>
      </c>
      <c r="AH87" s="38" t="str">
        <f t="shared" si="62"/>
        <v/>
      </c>
      <c r="AI87" s="36" t="str">
        <f t="shared" si="43"/>
        <v/>
      </c>
      <c r="AJ87" s="36" t="str">
        <f>IF(J87="","",2200)</f>
        <v/>
      </c>
      <c r="AK87" s="36" t="str">
        <f t="shared" si="64"/>
        <v/>
      </c>
      <c r="AL87" s="36" t="str">
        <f t="shared" si="65"/>
        <v/>
      </c>
      <c r="AP87" s="83" t="str">
        <f t="shared" si="44"/>
        <v/>
      </c>
      <c r="AQ87" s="83" t="str">
        <f t="shared" si="45"/>
        <v/>
      </c>
      <c r="AR87" s="83" t="str">
        <f t="shared" si="46"/>
        <v/>
      </c>
      <c r="AS87" s="83" t="str">
        <f t="shared" si="47"/>
        <v/>
      </c>
      <c r="AT87" s="83">
        <f t="shared" si="48"/>
        <v>9</v>
      </c>
      <c r="AU87" s="83" t="str">
        <f t="shared" si="49"/>
        <v>8</v>
      </c>
      <c r="AV87" s="83">
        <f t="shared" si="50"/>
        <v>6</v>
      </c>
      <c r="AW87" s="83" t="str">
        <f t="shared" si="51"/>
        <v>9</v>
      </c>
      <c r="AX87" s="83" t="str">
        <f t="shared" si="52"/>
        <v>8</v>
      </c>
      <c r="AY87" s="83" t="str">
        <f t="shared" si="53"/>
        <v>6</v>
      </c>
      <c r="AZ87" s="83" t="str">
        <f t="shared" si="54"/>
        <v>9</v>
      </c>
      <c r="BA87" s="1" t="str">
        <f t="shared" si="55"/>
        <v>8</v>
      </c>
      <c r="BB87" s="1" t="str">
        <f t="shared" si="56"/>
        <v>6</v>
      </c>
      <c r="BC87" s="1" t="str">
        <f t="shared" si="63"/>
        <v/>
      </c>
    </row>
    <row r="88" spans="1:55" ht="14.25" thickBot="1">
      <c r="A88" s="12">
        <v>79</v>
      </c>
      <c r="B88" s="14"/>
      <c r="C88" s="14"/>
      <c r="D88" s="14"/>
      <c r="E88" s="15"/>
      <c r="F88" s="244"/>
      <c r="G88" s="245"/>
      <c r="H88" s="246"/>
      <c r="I88" s="52"/>
      <c r="J88" s="45"/>
      <c r="K88" s="45"/>
      <c r="L88" s="80"/>
      <c r="M88" s="39"/>
      <c r="N88" s="65"/>
      <c r="O88" s="65"/>
      <c r="P88" s="113" t="str">
        <f t="shared" si="57"/>
        <v/>
      </c>
      <c r="Q88" s="120" t="str">
        <f t="shared" si="58"/>
        <v/>
      </c>
      <c r="R88" s="118" t="str">
        <f t="shared" si="59"/>
        <v/>
      </c>
      <c r="S88" s="83"/>
      <c r="T88" s="83" t="str">
        <f t="shared" si="36"/>
        <v/>
      </c>
      <c r="U88" s="83" t="str">
        <f t="shared" si="37"/>
        <v/>
      </c>
      <c r="V88" s="83" t="str">
        <f t="shared" si="38"/>
        <v/>
      </c>
      <c r="W88" s="83" t="str">
        <f t="shared" si="39"/>
        <v/>
      </c>
      <c r="X88" s="83" t="str">
        <f t="shared" si="40"/>
        <v/>
      </c>
      <c r="Y88" s="83" t="str">
        <f t="shared" si="41"/>
        <v/>
      </c>
      <c r="Z88" s="83" t="str">
        <f t="shared" si="42"/>
        <v/>
      </c>
      <c r="AA88" s="71"/>
      <c r="AF88" s="38" t="str">
        <f t="shared" si="60"/>
        <v/>
      </c>
      <c r="AG88" s="38" t="str">
        <f t="shared" si="61"/>
        <v/>
      </c>
      <c r="AH88" s="38" t="str">
        <f t="shared" si="62"/>
        <v/>
      </c>
      <c r="AI88" s="36" t="str">
        <f t="shared" si="43"/>
        <v/>
      </c>
      <c r="AJ88" s="36" t="str">
        <f>IF(J88="","",2200)</f>
        <v/>
      </c>
      <c r="AK88" s="36" t="str">
        <f t="shared" si="64"/>
        <v/>
      </c>
      <c r="AL88" s="36" t="str">
        <f t="shared" si="65"/>
        <v/>
      </c>
      <c r="AP88" s="83" t="str">
        <f t="shared" si="44"/>
        <v/>
      </c>
      <c r="AQ88" s="83" t="str">
        <f t="shared" si="45"/>
        <v/>
      </c>
      <c r="AR88" s="83" t="str">
        <f t="shared" si="46"/>
        <v/>
      </c>
      <c r="AS88" s="83" t="str">
        <f t="shared" si="47"/>
        <v/>
      </c>
      <c r="AT88" s="83">
        <f t="shared" si="48"/>
        <v>9</v>
      </c>
      <c r="AU88" s="83" t="str">
        <f t="shared" si="49"/>
        <v>8</v>
      </c>
      <c r="AV88" s="83">
        <f t="shared" si="50"/>
        <v>6</v>
      </c>
      <c r="AW88" s="83" t="str">
        <f t="shared" si="51"/>
        <v>9</v>
      </c>
      <c r="AX88" s="83" t="str">
        <f t="shared" si="52"/>
        <v>8</v>
      </c>
      <c r="AY88" s="83" t="str">
        <f t="shared" si="53"/>
        <v>6</v>
      </c>
      <c r="AZ88" s="83" t="str">
        <f t="shared" si="54"/>
        <v>9</v>
      </c>
      <c r="BA88" s="1" t="str">
        <f t="shared" si="55"/>
        <v>8</v>
      </c>
      <c r="BB88" s="1" t="str">
        <f t="shared" si="56"/>
        <v>6</v>
      </c>
      <c r="BC88" s="1" t="str">
        <f t="shared" si="63"/>
        <v/>
      </c>
    </row>
    <row r="89" spans="1:55" ht="14.25" thickBot="1">
      <c r="A89" s="12">
        <v>80</v>
      </c>
      <c r="B89" s="14"/>
      <c r="C89" s="14"/>
      <c r="D89" s="14"/>
      <c r="E89" s="15"/>
      <c r="F89" s="244"/>
      <c r="G89" s="245"/>
      <c r="H89" s="246"/>
      <c r="I89" s="52"/>
      <c r="J89" s="45"/>
      <c r="K89" s="45"/>
      <c r="L89" s="80"/>
      <c r="M89" s="39"/>
      <c r="N89" s="65"/>
      <c r="O89" s="65"/>
      <c r="P89" s="113" t="str">
        <f t="shared" si="57"/>
        <v/>
      </c>
      <c r="Q89" s="120" t="str">
        <f t="shared" si="58"/>
        <v/>
      </c>
      <c r="R89" s="118" t="str">
        <f t="shared" si="59"/>
        <v/>
      </c>
      <c r="S89" s="83"/>
      <c r="T89" s="83" t="str">
        <f t="shared" si="36"/>
        <v/>
      </c>
      <c r="U89" s="83" t="str">
        <f t="shared" si="37"/>
        <v/>
      </c>
      <c r="V89" s="83" t="str">
        <f t="shared" si="38"/>
        <v/>
      </c>
      <c r="W89" s="83" t="str">
        <f t="shared" si="39"/>
        <v/>
      </c>
      <c r="X89" s="83" t="str">
        <f t="shared" si="40"/>
        <v/>
      </c>
      <c r="Y89" s="83" t="str">
        <f t="shared" si="41"/>
        <v/>
      </c>
      <c r="Z89" s="83" t="str">
        <f t="shared" si="42"/>
        <v/>
      </c>
      <c r="AA89" s="71"/>
      <c r="AF89" s="38" t="str">
        <f t="shared" si="60"/>
        <v/>
      </c>
      <c r="AG89" s="38" t="str">
        <f t="shared" si="61"/>
        <v/>
      </c>
      <c r="AH89" s="38" t="str">
        <f t="shared" si="62"/>
        <v/>
      </c>
      <c r="AI89" s="36" t="str">
        <f t="shared" si="43"/>
        <v/>
      </c>
      <c r="AJ89" s="36" t="str">
        <f>IF(J89="","",2200)</f>
        <v/>
      </c>
      <c r="AK89" s="36" t="str">
        <f t="shared" si="64"/>
        <v/>
      </c>
      <c r="AL89" s="36" t="str">
        <f t="shared" si="65"/>
        <v/>
      </c>
      <c r="AP89" s="83" t="str">
        <f t="shared" si="44"/>
        <v/>
      </c>
      <c r="AQ89" s="83" t="str">
        <f t="shared" si="45"/>
        <v/>
      </c>
      <c r="AR89" s="83" t="str">
        <f t="shared" si="46"/>
        <v/>
      </c>
      <c r="AS89" s="83" t="str">
        <f t="shared" si="47"/>
        <v/>
      </c>
      <c r="AT89" s="83">
        <f t="shared" si="48"/>
        <v>9</v>
      </c>
      <c r="AU89" s="83" t="str">
        <f t="shared" si="49"/>
        <v>8</v>
      </c>
      <c r="AV89" s="83">
        <f t="shared" si="50"/>
        <v>6</v>
      </c>
      <c r="AW89" s="83" t="str">
        <f t="shared" si="51"/>
        <v>9</v>
      </c>
      <c r="AX89" s="83" t="str">
        <f t="shared" si="52"/>
        <v>8</v>
      </c>
      <c r="AY89" s="83" t="str">
        <f t="shared" si="53"/>
        <v>6</v>
      </c>
      <c r="AZ89" s="83" t="str">
        <f t="shared" si="54"/>
        <v>9</v>
      </c>
      <c r="BA89" s="1" t="str">
        <f t="shared" si="55"/>
        <v>8</v>
      </c>
      <c r="BB89" s="1" t="str">
        <f t="shared" si="56"/>
        <v>6</v>
      </c>
      <c r="BC89" s="1" t="str">
        <f t="shared" si="63"/>
        <v/>
      </c>
    </row>
    <row r="90" spans="1:55" ht="14.25" thickBot="1">
      <c r="A90" s="12">
        <v>81</v>
      </c>
      <c r="B90" s="14"/>
      <c r="C90" s="14"/>
      <c r="D90" s="14"/>
      <c r="E90" s="15"/>
      <c r="F90" s="244"/>
      <c r="G90" s="245"/>
      <c r="H90" s="246"/>
      <c r="I90" s="52"/>
      <c r="J90" s="45"/>
      <c r="K90" s="45"/>
      <c r="L90" s="80"/>
      <c r="M90" s="39"/>
      <c r="N90" s="65"/>
      <c r="O90" s="65"/>
      <c r="P90" s="113" t="str">
        <f t="shared" si="57"/>
        <v/>
      </c>
      <c r="Q90" s="120" t="str">
        <f t="shared" si="58"/>
        <v/>
      </c>
      <c r="R90" s="118" t="str">
        <f t="shared" si="59"/>
        <v/>
      </c>
      <c r="S90" s="83"/>
      <c r="T90" s="83" t="str">
        <f t="shared" si="36"/>
        <v/>
      </c>
      <c r="U90" s="83" t="str">
        <f t="shared" si="37"/>
        <v/>
      </c>
      <c r="V90" s="83" t="str">
        <f t="shared" si="38"/>
        <v/>
      </c>
      <c r="W90" s="83" t="str">
        <f t="shared" si="39"/>
        <v/>
      </c>
      <c r="X90" s="83" t="str">
        <f t="shared" si="40"/>
        <v/>
      </c>
      <c r="Y90" s="83" t="str">
        <f t="shared" si="41"/>
        <v/>
      </c>
      <c r="Z90" s="83" t="str">
        <f t="shared" si="42"/>
        <v/>
      </c>
      <c r="AA90" s="71"/>
      <c r="AF90" s="38" t="str">
        <f t="shared" si="60"/>
        <v/>
      </c>
      <c r="AG90" s="38" t="str">
        <f t="shared" si="61"/>
        <v/>
      </c>
      <c r="AH90" s="38" t="str">
        <f t="shared" si="62"/>
        <v/>
      </c>
      <c r="AI90" s="36" t="str">
        <f t="shared" si="43"/>
        <v/>
      </c>
      <c r="AJ90" s="36" t="str">
        <f>IF(J90="","",2200)</f>
        <v/>
      </c>
      <c r="AK90" s="36" t="str">
        <f t="shared" si="64"/>
        <v/>
      </c>
      <c r="AL90" s="36" t="str">
        <f t="shared" si="65"/>
        <v/>
      </c>
      <c r="AP90" s="83" t="str">
        <f t="shared" si="44"/>
        <v/>
      </c>
      <c r="AQ90" s="83" t="str">
        <f t="shared" si="45"/>
        <v/>
      </c>
      <c r="AR90" s="83" t="str">
        <f t="shared" si="46"/>
        <v/>
      </c>
      <c r="AS90" s="83" t="str">
        <f t="shared" si="47"/>
        <v/>
      </c>
      <c r="AT90" s="83">
        <f t="shared" si="48"/>
        <v>9</v>
      </c>
      <c r="AU90" s="83" t="str">
        <f t="shared" si="49"/>
        <v>8</v>
      </c>
      <c r="AV90" s="83">
        <f t="shared" si="50"/>
        <v>6</v>
      </c>
      <c r="AW90" s="83" t="str">
        <f t="shared" si="51"/>
        <v>9</v>
      </c>
      <c r="AX90" s="83" t="str">
        <f t="shared" si="52"/>
        <v>8</v>
      </c>
      <c r="AY90" s="83" t="str">
        <f t="shared" si="53"/>
        <v>6</v>
      </c>
      <c r="AZ90" s="83" t="str">
        <f t="shared" si="54"/>
        <v>9</v>
      </c>
      <c r="BA90" s="1" t="str">
        <f t="shared" si="55"/>
        <v>8</v>
      </c>
      <c r="BB90" s="1" t="str">
        <f t="shared" si="56"/>
        <v>6</v>
      </c>
      <c r="BC90" s="1" t="str">
        <f t="shared" si="63"/>
        <v/>
      </c>
    </row>
    <row r="91" spans="1:55" ht="14.25" thickBot="1">
      <c r="A91" s="12">
        <v>82</v>
      </c>
      <c r="B91" s="14"/>
      <c r="C91" s="14"/>
      <c r="D91" s="14"/>
      <c r="E91" s="15"/>
      <c r="F91" s="244"/>
      <c r="G91" s="245"/>
      <c r="H91" s="246"/>
      <c r="I91" s="52"/>
      <c r="J91" s="45"/>
      <c r="K91" s="45"/>
      <c r="L91" s="80"/>
      <c r="M91" s="39"/>
      <c r="N91" s="65"/>
      <c r="O91" s="65"/>
      <c r="P91" s="113" t="str">
        <f t="shared" si="57"/>
        <v/>
      </c>
      <c r="Q91" s="120" t="str">
        <f t="shared" si="58"/>
        <v/>
      </c>
      <c r="R91" s="118" t="str">
        <f t="shared" si="59"/>
        <v/>
      </c>
      <c r="S91" s="83"/>
      <c r="T91" s="83" t="str">
        <f t="shared" si="36"/>
        <v/>
      </c>
      <c r="U91" s="83" t="str">
        <f t="shared" si="37"/>
        <v/>
      </c>
      <c r="V91" s="83" t="str">
        <f t="shared" si="38"/>
        <v/>
      </c>
      <c r="W91" s="83" t="str">
        <f t="shared" si="39"/>
        <v/>
      </c>
      <c r="X91" s="83" t="str">
        <f t="shared" si="40"/>
        <v/>
      </c>
      <c r="Y91" s="83" t="str">
        <f t="shared" si="41"/>
        <v/>
      </c>
      <c r="Z91" s="83" t="str">
        <f t="shared" si="42"/>
        <v/>
      </c>
      <c r="AA91" s="71"/>
      <c r="AF91" s="38" t="str">
        <f t="shared" si="60"/>
        <v/>
      </c>
      <c r="AG91" s="38" t="str">
        <f t="shared" si="61"/>
        <v/>
      </c>
      <c r="AH91" s="38" t="str">
        <f t="shared" si="62"/>
        <v/>
      </c>
      <c r="AI91" s="36" t="str">
        <f t="shared" si="43"/>
        <v/>
      </c>
      <c r="AJ91" s="36" t="str">
        <f>IF(J91="","",2200)</f>
        <v/>
      </c>
      <c r="AK91" s="36" t="str">
        <f t="shared" si="64"/>
        <v/>
      </c>
      <c r="AL91" s="36" t="str">
        <f t="shared" si="65"/>
        <v/>
      </c>
      <c r="AP91" s="83" t="str">
        <f t="shared" si="44"/>
        <v/>
      </c>
      <c r="AQ91" s="83" t="str">
        <f t="shared" si="45"/>
        <v/>
      </c>
      <c r="AR91" s="83" t="str">
        <f t="shared" si="46"/>
        <v/>
      </c>
      <c r="AS91" s="83" t="str">
        <f t="shared" si="47"/>
        <v/>
      </c>
      <c r="AT91" s="83">
        <f t="shared" si="48"/>
        <v>9</v>
      </c>
      <c r="AU91" s="83" t="str">
        <f t="shared" si="49"/>
        <v>8</v>
      </c>
      <c r="AV91" s="83">
        <f t="shared" si="50"/>
        <v>6</v>
      </c>
      <c r="AW91" s="83" t="str">
        <f t="shared" si="51"/>
        <v>9</v>
      </c>
      <c r="AX91" s="83" t="str">
        <f t="shared" si="52"/>
        <v>8</v>
      </c>
      <c r="AY91" s="83" t="str">
        <f t="shared" si="53"/>
        <v>6</v>
      </c>
      <c r="AZ91" s="83" t="str">
        <f t="shared" si="54"/>
        <v>9</v>
      </c>
      <c r="BA91" s="1" t="str">
        <f t="shared" si="55"/>
        <v>8</v>
      </c>
      <c r="BB91" s="1" t="str">
        <f t="shared" si="56"/>
        <v>6</v>
      </c>
      <c r="BC91" s="1" t="str">
        <f t="shared" si="63"/>
        <v/>
      </c>
    </row>
    <row r="92" spans="1:55" ht="14.25" thickBot="1">
      <c r="A92" s="12">
        <v>83</v>
      </c>
      <c r="B92" s="14"/>
      <c r="C92" s="14"/>
      <c r="D92" s="14"/>
      <c r="E92" s="15"/>
      <c r="F92" s="244"/>
      <c r="G92" s="245"/>
      <c r="H92" s="246"/>
      <c r="I92" s="52"/>
      <c r="J92" s="45"/>
      <c r="K92" s="45"/>
      <c r="L92" s="80"/>
      <c r="M92" s="39"/>
      <c r="N92" s="65"/>
      <c r="O92" s="65"/>
      <c r="P92" s="113" t="str">
        <f t="shared" si="57"/>
        <v/>
      </c>
      <c r="Q92" s="120" t="str">
        <f t="shared" si="58"/>
        <v/>
      </c>
      <c r="R92" s="118" t="str">
        <f t="shared" si="59"/>
        <v/>
      </c>
      <c r="S92" s="83"/>
      <c r="T92" s="83" t="str">
        <f t="shared" si="36"/>
        <v/>
      </c>
      <c r="U92" s="83" t="str">
        <f t="shared" si="37"/>
        <v/>
      </c>
      <c r="V92" s="83" t="str">
        <f t="shared" si="38"/>
        <v/>
      </c>
      <c r="W92" s="83" t="str">
        <f t="shared" si="39"/>
        <v/>
      </c>
      <c r="X92" s="83" t="str">
        <f t="shared" si="40"/>
        <v/>
      </c>
      <c r="Y92" s="83" t="str">
        <f t="shared" si="41"/>
        <v/>
      </c>
      <c r="Z92" s="83" t="str">
        <f t="shared" si="42"/>
        <v/>
      </c>
      <c r="AA92" s="71"/>
      <c r="AF92" s="38" t="str">
        <f t="shared" si="60"/>
        <v/>
      </c>
      <c r="AG92" s="38" t="str">
        <f t="shared" si="61"/>
        <v/>
      </c>
      <c r="AH92" s="38" t="str">
        <f t="shared" si="62"/>
        <v/>
      </c>
      <c r="AI92" s="36" t="str">
        <f t="shared" si="43"/>
        <v/>
      </c>
      <c r="AJ92" s="36" t="str">
        <f>IF(J92="","",2200)</f>
        <v/>
      </c>
      <c r="AK92" s="36" t="str">
        <f t="shared" si="64"/>
        <v/>
      </c>
      <c r="AL92" s="36" t="str">
        <f t="shared" si="65"/>
        <v/>
      </c>
      <c r="AP92" s="83" t="str">
        <f t="shared" si="44"/>
        <v/>
      </c>
      <c r="AQ92" s="83" t="str">
        <f t="shared" si="45"/>
        <v/>
      </c>
      <c r="AR92" s="83" t="str">
        <f t="shared" si="46"/>
        <v/>
      </c>
      <c r="AS92" s="83" t="str">
        <f t="shared" si="47"/>
        <v/>
      </c>
      <c r="AT92" s="83">
        <f t="shared" si="48"/>
        <v>9</v>
      </c>
      <c r="AU92" s="83" t="str">
        <f t="shared" si="49"/>
        <v>8</v>
      </c>
      <c r="AV92" s="83">
        <f t="shared" si="50"/>
        <v>6</v>
      </c>
      <c r="AW92" s="83" t="str">
        <f t="shared" si="51"/>
        <v>9</v>
      </c>
      <c r="AX92" s="83" t="str">
        <f t="shared" si="52"/>
        <v>8</v>
      </c>
      <c r="AY92" s="83" t="str">
        <f t="shared" si="53"/>
        <v>6</v>
      </c>
      <c r="AZ92" s="83" t="str">
        <f t="shared" si="54"/>
        <v>9</v>
      </c>
      <c r="BA92" s="1" t="str">
        <f t="shared" si="55"/>
        <v>8</v>
      </c>
      <c r="BB92" s="1" t="str">
        <f t="shared" si="56"/>
        <v>6</v>
      </c>
      <c r="BC92" s="1" t="str">
        <f t="shared" si="63"/>
        <v/>
      </c>
    </row>
    <row r="93" spans="1:55" ht="14.25" thickBot="1">
      <c r="A93" s="12">
        <v>84</v>
      </c>
      <c r="B93" s="14"/>
      <c r="C93" s="14"/>
      <c r="D93" s="14"/>
      <c r="E93" s="15"/>
      <c r="F93" s="244"/>
      <c r="G93" s="245"/>
      <c r="H93" s="246"/>
      <c r="I93" s="52"/>
      <c r="J93" s="45"/>
      <c r="K93" s="45"/>
      <c r="L93" s="80"/>
      <c r="M93" s="39"/>
      <c r="N93" s="65"/>
      <c r="O93" s="65"/>
      <c r="P93" s="113" t="str">
        <f t="shared" si="57"/>
        <v/>
      </c>
      <c r="Q93" s="120" t="str">
        <f t="shared" si="58"/>
        <v/>
      </c>
      <c r="R93" s="118" t="str">
        <f t="shared" si="59"/>
        <v/>
      </c>
      <c r="S93" s="83"/>
      <c r="T93" s="83" t="str">
        <f t="shared" si="36"/>
        <v/>
      </c>
      <c r="U93" s="83" t="str">
        <f t="shared" si="37"/>
        <v/>
      </c>
      <c r="V93" s="83" t="str">
        <f t="shared" si="38"/>
        <v/>
      </c>
      <c r="W93" s="83" t="str">
        <f t="shared" si="39"/>
        <v/>
      </c>
      <c r="X93" s="83" t="str">
        <f t="shared" si="40"/>
        <v/>
      </c>
      <c r="Y93" s="83" t="str">
        <f t="shared" si="41"/>
        <v/>
      </c>
      <c r="Z93" s="83" t="str">
        <f t="shared" si="42"/>
        <v/>
      </c>
      <c r="AA93" s="71"/>
      <c r="AF93" s="38" t="str">
        <f t="shared" si="60"/>
        <v/>
      </c>
      <c r="AG93" s="38" t="str">
        <f t="shared" si="61"/>
        <v/>
      </c>
      <c r="AH93" s="38" t="str">
        <f t="shared" si="62"/>
        <v/>
      </c>
      <c r="AI93" s="36" t="str">
        <f t="shared" si="43"/>
        <v/>
      </c>
      <c r="AJ93" s="36" t="str">
        <f>IF(J93="","",2200)</f>
        <v/>
      </c>
      <c r="AK93" s="36" t="str">
        <f t="shared" si="64"/>
        <v/>
      </c>
      <c r="AL93" s="36" t="str">
        <f t="shared" si="65"/>
        <v/>
      </c>
      <c r="AP93" s="83" t="str">
        <f t="shared" si="44"/>
        <v/>
      </c>
      <c r="AQ93" s="83" t="str">
        <f t="shared" si="45"/>
        <v/>
      </c>
      <c r="AR93" s="83" t="str">
        <f t="shared" si="46"/>
        <v/>
      </c>
      <c r="AS93" s="83" t="str">
        <f t="shared" si="47"/>
        <v/>
      </c>
      <c r="AT93" s="83">
        <f t="shared" si="48"/>
        <v>9</v>
      </c>
      <c r="AU93" s="83" t="str">
        <f t="shared" si="49"/>
        <v>8</v>
      </c>
      <c r="AV93" s="83">
        <f t="shared" si="50"/>
        <v>6</v>
      </c>
      <c r="AW93" s="83" t="str">
        <f t="shared" si="51"/>
        <v>9</v>
      </c>
      <c r="AX93" s="83" t="str">
        <f t="shared" si="52"/>
        <v>8</v>
      </c>
      <c r="AY93" s="83" t="str">
        <f t="shared" si="53"/>
        <v>6</v>
      </c>
      <c r="AZ93" s="83" t="str">
        <f t="shared" si="54"/>
        <v>9</v>
      </c>
      <c r="BA93" s="1" t="str">
        <f t="shared" si="55"/>
        <v>8</v>
      </c>
      <c r="BB93" s="1" t="str">
        <f t="shared" si="56"/>
        <v>6</v>
      </c>
      <c r="BC93" s="1" t="str">
        <f t="shared" si="63"/>
        <v/>
      </c>
    </row>
    <row r="94" spans="1:55" ht="14.25" thickBot="1">
      <c r="A94" s="12">
        <v>85</v>
      </c>
      <c r="B94" s="14"/>
      <c r="C94" s="14"/>
      <c r="D94" s="14"/>
      <c r="E94" s="15"/>
      <c r="F94" s="244"/>
      <c r="G94" s="245"/>
      <c r="H94" s="246"/>
      <c r="I94" s="52"/>
      <c r="J94" s="45"/>
      <c r="K94" s="45"/>
      <c r="L94" s="80"/>
      <c r="M94" s="39"/>
      <c r="N94" s="65"/>
      <c r="O94" s="65"/>
      <c r="P94" s="113" t="str">
        <f t="shared" si="57"/>
        <v/>
      </c>
      <c r="Q94" s="120" t="str">
        <f t="shared" si="58"/>
        <v/>
      </c>
      <c r="R94" s="118" t="str">
        <f t="shared" si="59"/>
        <v/>
      </c>
      <c r="S94" s="83"/>
      <c r="T94" s="83" t="str">
        <f t="shared" si="36"/>
        <v/>
      </c>
      <c r="U94" s="83" t="str">
        <f t="shared" si="37"/>
        <v/>
      </c>
      <c r="V94" s="83" t="str">
        <f t="shared" si="38"/>
        <v/>
      </c>
      <c r="W94" s="83" t="str">
        <f t="shared" si="39"/>
        <v/>
      </c>
      <c r="X94" s="83" t="str">
        <f t="shared" si="40"/>
        <v/>
      </c>
      <c r="Y94" s="83" t="str">
        <f t="shared" si="41"/>
        <v/>
      </c>
      <c r="Z94" s="83" t="str">
        <f t="shared" si="42"/>
        <v/>
      </c>
      <c r="AA94" s="71"/>
      <c r="AF94" s="38" t="str">
        <f t="shared" si="60"/>
        <v/>
      </c>
      <c r="AG94" s="38" t="str">
        <f t="shared" si="61"/>
        <v/>
      </c>
      <c r="AH94" s="38" t="str">
        <f t="shared" si="62"/>
        <v/>
      </c>
      <c r="AI94" s="36" t="str">
        <f t="shared" si="43"/>
        <v/>
      </c>
      <c r="AJ94" s="36" t="str">
        <f>IF(J94="","",2200)</f>
        <v/>
      </c>
      <c r="AK94" s="36" t="str">
        <f t="shared" si="64"/>
        <v/>
      </c>
      <c r="AL94" s="36" t="str">
        <f t="shared" si="65"/>
        <v/>
      </c>
      <c r="AP94" s="83" t="str">
        <f t="shared" si="44"/>
        <v/>
      </c>
      <c r="AQ94" s="83" t="str">
        <f t="shared" si="45"/>
        <v/>
      </c>
      <c r="AR94" s="83" t="str">
        <f t="shared" si="46"/>
        <v/>
      </c>
      <c r="AS94" s="83" t="str">
        <f t="shared" si="47"/>
        <v/>
      </c>
      <c r="AT94" s="83">
        <f t="shared" si="48"/>
        <v>9</v>
      </c>
      <c r="AU94" s="83" t="str">
        <f t="shared" si="49"/>
        <v>8</v>
      </c>
      <c r="AV94" s="83">
        <f t="shared" si="50"/>
        <v>6</v>
      </c>
      <c r="AW94" s="83" t="str">
        <f t="shared" si="51"/>
        <v>9</v>
      </c>
      <c r="AX94" s="83" t="str">
        <f t="shared" si="52"/>
        <v>8</v>
      </c>
      <c r="AY94" s="83" t="str">
        <f t="shared" si="53"/>
        <v>6</v>
      </c>
      <c r="AZ94" s="83" t="str">
        <f t="shared" si="54"/>
        <v>9</v>
      </c>
      <c r="BA94" s="1" t="str">
        <f t="shared" si="55"/>
        <v>8</v>
      </c>
      <c r="BB94" s="1" t="str">
        <f t="shared" si="56"/>
        <v>6</v>
      </c>
      <c r="BC94" s="1" t="str">
        <f t="shared" si="63"/>
        <v/>
      </c>
    </row>
    <row r="95" spans="1:55" ht="14.25" thickBot="1">
      <c r="A95" s="12">
        <v>86</v>
      </c>
      <c r="B95" s="14"/>
      <c r="C95" s="14"/>
      <c r="D95" s="14"/>
      <c r="E95" s="15"/>
      <c r="F95" s="244"/>
      <c r="G95" s="245"/>
      <c r="H95" s="246"/>
      <c r="I95" s="52"/>
      <c r="J95" s="45"/>
      <c r="K95" s="45"/>
      <c r="L95" s="80"/>
      <c r="M95" s="39"/>
      <c r="N95" s="65"/>
      <c r="O95" s="65"/>
      <c r="P95" s="113" t="str">
        <f t="shared" si="57"/>
        <v/>
      </c>
      <c r="Q95" s="120" t="str">
        <f t="shared" si="58"/>
        <v/>
      </c>
      <c r="R95" s="118" t="str">
        <f t="shared" si="59"/>
        <v/>
      </c>
      <c r="S95" s="83"/>
      <c r="T95" s="83" t="str">
        <f t="shared" si="36"/>
        <v/>
      </c>
      <c r="U95" s="83" t="str">
        <f t="shared" si="37"/>
        <v/>
      </c>
      <c r="V95" s="83" t="str">
        <f t="shared" si="38"/>
        <v/>
      </c>
      <c r="W95" s="83" t="str">
        <f t="shared" si="39"/>
        <v/>
      </c>
      <c r="X95" s="83" t="str">
        <f t="shared" si="40"/>
        <v/>
      </c>
      <c r="Y95" s="83" t="str">
        <f t="shared" si="41"/>
        <v/>
      </c>
      <c r="Z95" s="83" t="str">
        <f t="shared" si="42"/>
        <v/>
      </c>
      <c r="AA95" s="71"/>
      <c r="AF95" s="38" t="str">
        <f t="shared" si="60"/>
        <v/>
      </c>
      <c r="AG95" s="38" t="str">
        <f t="shared" si="61"/>
        <v/>
      </c>
      <c r="AH95" s="38" t="str">
        <f t="shared" si="62"/>
        <v/>
      </c>
      <c r="AI95" s="36" t="str">
        <f t="shared" si="43"/>
        <v/>
      </c>
      <c r="AJ95" s="36" t="str">
        <f>IF(J95="","",2200)</f>
        <v/>
      </c>
      <c r="AK95" s="36" t="str">
        <f t="shared" si="64"/>
        <v/>
      </c>
      <c r="AL95" s="36" t="str">
        <f t="shared" si="65"/>
        <v/>
      </c>
      <c r="AP95" s="83" t="str">
        <f t="shared" si="44"/>
        <v/>
      </c>
      <c r="AQ95" s="83" t="str">
        <f t="shared" si="45"/>
        <v/>
      </c>
      <c r="AR95" s="83" t="str">
        <f t="shared" si="46"/>
        <v/>
      </c>
      <c r="AS95" s="83" t="str">
        <f t="shared" si="47"/>
        <v/>
      </c>
      <c r="AT95" s="83">
        <f t="shared" si="48"/>
        <v>9</v>
      </c>
      <c r="AU95" s="83" t="str">
        <f t="shared" si="49"/>
        <v>8</v>
      </c>
      <c r="AV95" s="83">
        <f t="shared" si="50"/>
        <v>6</v>
      </c>
      <c r="AW95" s="83" t="str">
        <f t="shared" si="51"/>
        <v>9</v>
      </c>
      <c r="AX95" s="83" t="str">
        <f t="shared" si="52"/>
        <v>8</v>
      </c>
      <c r="AY95" s="83" t="str">
        <f t="shared" si="53"/>
        <v>6</v>
      </c>
      <c r="AZ95" s="83" t="str">
        <f t="shared" si="54"/>
        <v>9</v>
      </c>
      <c r="BA95" s="1" t="str">
        <f t="shared" si="55"/>
        <v>8</v>
      </c>
      <c r="BB95" s="1" t="str">
        <f t="shared" si="56"/>
        <v>6</v>
      </c>
      <c r="BC95" s="1" t="str">
        <f t="shared" si="63"/>
        <v/>
      </c>
    </row>
    <row r="96" spans="1:55" ht="14.25" thickBot="1">
      <c r="A96" s="12">
        <v>87</v>
      </c>
      <c r="B96" s="14"/>
      <c r="C96" s="14"/>
      <c r="D96" s="14"/>
      <c r="E96" s="15"/>
      <c r="F96" s="244"/>
      <c r="G96" s="245"/>
      <c r="H96" s="246"/>
      <c r="I96" s="52"/>
      <c r="J96" s="45"/>
      <c r="K96" s="45"/>
      <c r="L96" s="80"/>
      <c r="M96" s="39"/>
      <c r="N96" s="65"/>
      <c r="O96" s="65"/>
      <c r="P96" s="113" t="str">
        <f t="shared" si="57"/>
        <v/>
      </c>
      <c r="Q96" s="120" t="str">
        <f t="shared" si="58"/>
        <v/>
      </c>
      <c r="R96" s="118" t="str">
        <f t="shared" si="59"/>
        <v/>
      </c>
      <c r="S96" s="83"/>
      <c r="T96" s="83" t="str">
        <f t="shared" si="36"/>
        <v/>
      </c>
      <c r="U96" s="83" t="str">
        <f t="shared" si="37"/>
        <v/>
      </c>
      <c r="V96" s="83" t="str">
        <f t="shared" si="38"/>
        <v/>
      </c>
      <c r="W96" s="83" t="str">
        <f t="shared" si="39"/>
        <v/>
      </c>
      <c r="X96" s="83" t="str">
        <f t="shared" si="40"/>
        <v/>
      </c>
      <c r="Y96" s="83" t="str">
        <f t="shared" si="41"/>
        <v/>
      </c>
      <c r="Z96" s="83" t="str">
        <f t="shared" si="42"/>
        <v/>
      </c>
      <c r="AA96" s="71"/>
      <c r="AF96" s="38" t="str">
        <f t="shared" si="60"/>
        <v/>
      </c>
      <c r="AG96" s="38" t="str">
        <f t="shared" si="61"/>
        <v/>
      </c>
      <c r="AH96" s="38" t="str">
        <f t="shared" si="62"/>
        <v/>
      </c>
      <c r="AI96" s="36" t="str">
        <f t="shared" si="43"/>
        <v/>
      </c>
      <c r="AJ96" s="36" t="str">
        <f>IF(J96="","",2200)</f>
        <v/>
      </c>
      <c r="AK96" s="36" t="str">
        <f t="shared" si="64"/>
        <v/>
      </c>
      <c r="AL96" s="36" t="str">
        <f t="shared" si="65"/>
        <v/>
      </c>
      <c r="AP96" s="83" t="str">
        <f t="shared" si="44"/>
        <v/>
      </c>
      <c r="AQ96" s="83" t="str">
        <f t="shared" si="45"/>
        <v/>
      </c>
      <c r="AR96" s="83" t="str">
        <f t="shared" si="46"/>
        <v/>
      </c>
      <c r="AS96" s="83" t="str">
        <f t="shared" si="47"/>
        <v/>
      </c>
      <c r="AT96" s="83">
        <f t="shared" si="48"/>
        <v>9</v>
      </c>
      <c r="AU96" s="83" t="str">
        <f t="shared" si="49"/>
        <v>8</v>
      </c>
      <c r="AV96" s="83">
        <f t="shared" si="50"/>
        <v>6</v>
      </c>
      <c r="AW96" s="83" t="str">
        <f t="shared" si="51"/>
        <v>9</v>
      </c>
      <c r="AX96" s="83" t="str">
        <f t="shared" si="52"/>
        <v>8</v>
      </c>
      <c r="AY96" s="83" t="str">
        <f t="shared" si="53"/>
        <v>6</v>
      </c>
      <c r="AZ96" s="83" t="str">
        <f t="shared" si="54"/>
        <v>9</v>
      </c>
      <c r="BA96" s="1" t="str">
        <f t="shared" si="55"/>
        <v>8</v>
      </c>
      <c r="BB96" s="1" t="str">
        <f t="shared" si="56"/>
        <v>6</v>
      </c>
      <c r="BC96" s="1" t="str">
        <f t="shared" si="63"/>
        <v/>
      </c>
    </row>
    <row r="97" spans="1:55" ht="14.25" thickBot="1">
      <c r="A97" s="12">
        <v>88</v>
      </c>
      <c r="B97" s="14"/>
      <c r="C97" s="14"/>
      <c r="D97" s="14"/>
      <c r="E97" s="15"/>
      <c r="F97" s="244"/>
      <c r="G97" s="245"/>
      <c r="H97" s="246"/>
      <c r="I97" s="52"/>
      <c r="J97" s="45"/>
      <c r="K97" s="45"/>
      <c r="L97" s="80"/>
      <c r="M97" s="39"/>
      <c r="N97" s="65"/>
      <c r="O97" s="65"/>
      <c r="P97" s="113" t="str">
        <f t="shared" si="57"/>
        <v/>
      </c>
      <c r="Q97" s="120" t="str">
        <f t="shared" si="58"/>
        <v/>
      </c>
      <c r="R97" s="118" t="str">
        <f t="shared" si="59"/>
        <v/>
      </c>
      <c r="S97" s="83"/>
      <c r="T97" s="83" t="str">
        <f t="shared" si="36"/>
        <v/>
      </c>
      <c r="U97" s="83" t="str">
        <f t="shared" si="37"/>
        <v/>
      </c>
      <c r="V97" s="83" t="str">
        <f t="shared" si="38"/>
        <v/>
      </c>
      <c r="W97" s="83" t="str">
        <f t="shared" si="39"/>
        <v/>
      </c>
      <c r="X97" s="83" t="str">
        <f t="shared" si="40"/>
        <v/>
      </c>
      <c r="Y97" s="83" t="str">
        <f t="shared" si="41"/>
        <v/>
      </c>
      <c r="Z97" s="83" t="str">
        <f t="shared" si="42"/>
        <v/>
      </c>
      <c r="AA97" s="71"/>
      <c r="AF97" s="38" t="str">
        <f t="shared" si="60"/>
        <v/>
      </c>
      <c r="AG97" s="38" t="str">
        <f t="shared" si="61"/>
        <v/>
      </c>
      <c r="AH97" s="38" t="str">
        <f t="shared" si="62"/>
        <v/>
      </c>
      <c r="AI97" s="36" t="str">
        <f t="shared" si="43"/>
        <v/>
      </c>
      <c r="AJ97" s="36" t="str">
        <f>IF(J97="","",2200)</f>
        <v/>
      </c>
      <c r="AK97" s="36" t="str">
        <f t="shared" si="64"/>
        <v/>
      </c>
      <c r="AL97" s="36" t="str">
        <f t="shared" si="65"/>
        <v/>
      </c>
      <c r="AP97" s="83" t="str">
        <f t="shared" si="44"/>
        <v/>
      </c>
      <c r="AQ97" s="83" t="str">
        <f t="shared" si="45"/>
        <v/>
      </c>
      <c r="AR97" s="83" t="str">
        <f t="shared" si="46"/>
        <v/>
      </c>
      <c r="AS97" s="83" t="str">
        <f t="shared" si="47"/>
        <v/>
      </c>
      <c r="AT97" s="83">
        <f t="shared" si="48"/>
        <v>9</v>
      </c>
      <c r="AU97" s="83" t="str">
        <f t="shared" si="49"/>
        <v>8</v>
      </c>
      <c r="AV97" s="83">
        <f t="shared" si="50"/>
        <v>6</v>
      </c>
      <c r="AW97" s="83" t="str">
        <f t="shared" si="51"/>
        <v>9</v>
      </c>
      <c r="AX97" s="83" t="str">
        <f t="shared" si="52"/>
        <v>8</v>
      </c>
      <c r="AY97" s="83" t="str">
        <f t="shared" si="53"/>
        <v>6</v>
      </c>
      <c r="AZ97" s="83" t="str">
        <f t="shared" si="54"/>
        <v>9</v>
      </c>
      <c r="BA97" s="1" t="str">
        <f t="shared" si="55"/>
        <v>8</v>
      </c>
      <c r="BB97" s="1" t="str">
        <f t="shared" si="56"/>
        <v>6</v>
      </c>
      <c r="BC97" s="1" t="str">
        <f t="shared" si="63"/>
        <v/>
      </c>
    </row>
    <row r="98" spans="1:55" ht="14.25" thickBot="1">
      <c r="A98" s="12">
        <v>89</v>
      </c>
      <c r="B98" s="14"/>
      <c r="C98" s="14"/>
      <c r="D98" s="14"/>
      <c r="E98" s="15"/>
      <c r="F98" s="244"/>
      <c r="G98" s="245"/>
      <c r="H98" s="246"/>
      <c r="I98" s="52"/>
      <c r="J98" s="45"/>
      <c r="K98" s="45"/>
      <c r="L98" s="80"/>
      <c r="M98" s="39"/>
      <c r="N98" s="65"/>
      <c r="O98" s="65"/>
      <c r="P98" s="113" t="str">
        <f t="shared" si="57"/>
        <v/>
      </c>
      <c r="Q98" s="120" t="str">
        <f t="shared" si="58"/>
        <v/>
      </c>
      <c r="R98" s="118" t="str">
        <f t="shared" si="59"/>
        <v/>
      </c>
      <c r="S98" s="83"/>
      <c r="T98" s="83" t="str">
        <f t="shared" si="36"/>
        <v/>
      </c>
      <c r="U98" s="83" t="str">
        <f t="shared" si="37"/>
        <v/>
      </c>
      <c r="V98" s="83" t="str">
        <f t="shared" si="38"/>
        <v/>
      </c>
      <c r="W98" s="83" t="str">
        <f t="shared" si="39"/>
        <v/>
      </c>
      <c r="X98" s="83" t="str">
        <f t="shared" si="40"/>
        <v/>
      </c>
      <c r="Y98" s="83" t="str">
        <f t="shared" si="41"/>
        <v/>
      </c>
      <c r="Z98" s="83" t="str">
        <f t="shared" si="42"/>
        <v/>
      </c>
      <c r="AA98" s="71"/>
      <c r="AF98" s="38" t="str">
        <f t="shared" si="60"/>
        <v/>
      </c>
      <c r="AG98" s="38" t="str">
        <f t="shared" si="61"/>
        <v/>
      </c>
      <c r="AH98" s="38" t="str">
        <f t="shared" si="62"/>
        <v/>
      </c>
      <c r="AI98" s="36" t="str">
        <f t="shared" si="43"/>
        <v/>
      </c>
      <c r="AJ98" s="36" t="str">
        <f>IF(J98="","",2200)</f>
        <v/>
      </c>
      <c r="AK98" s="36" t="str">
        <f t="shared" si="64"/>
        <v/>
      </c>
      <c r="AL98" s="36" t="str">
        <f t="shared" si="65"/>
        <v/>
      </c>
      <c r="AP98" s="83" t="str">
        <f t="shared" si="44"/>
        <v/>
      </c>
      <c r="AQ98" s="83" t="str">
        <f t="shared" si="45"/>
        <v/>
      </c>
      <c r="AR98" s="83" t="str">
        <f t="shared" si="46"/>
        <v/>
      </c>
      <c r="AS98" s="83" t="str">
        <f t="shared" si="47"/>
        <v/>
      </c>
      <c r="AT98" s="83">
        <f t="shared" si="48"/>
        <v>9</v>
      </c>
      <c r="AU98" s="83" t="str">
        <f t="shared" si="49"/>
        <v>8</v>
      </c>
      <c r="AV98" s="83">
        <f t="shared" si="50"/>
        <v>6</v>
      </c>
      <c r="AW98" s="83" t="str">
        <f t="shared" si="51"/>
        <v>9</v>
      </c>
      <c r="AX98" s="83" t="str">
        <f t="shared" si="52"/>
        <v>8</v>
      </c>
      <c r="AY98" s="83" t="str">
        <f t="shared" si="53"/>
        <v>6</v>
      </c>
      <c r="AZ98" s="83" t="str">
        <f t="shared" si="54"/>
        <v>9</v>
      </c>
      <c r="BA98" s="1" t="str">
        <f t="shared" si="55"/>
        <v>8</v>
      </c>
      <c r="BB98" s="1" t="str">
        <f t="shared" si="56"/>
        <v>6</v>
      </c>
      <c r="BC98" s="1" t="str">
        <f t="shared" si="63"/>
        <v/>
      </c>
    </row>
    <row r="99" spans="1:55" ht="13.5" customHeight="1" thickBot="1">
      <c r="A99" s="9">
        <v>90</v>
      </c>
      <c r="B99" s="16"/>
      <c r="C99" s="16"/>
      <c r="D99" s="16"/>
      <c r="E99" s="17"/>
      <c r="F99" s="247"/>
      <c r="G99" s="248"/>
      <c r="H99" s="249"/>
      <c r="I99" s="53"/>
      <c r="J99" s="46"/>
      <c r="K99" s="46"/>
      <c r="L99" s="81"/>
      <c r="M99" s="40"/>
      <c r="N99" s="66"/>
      <c r="O99" s="66"/>
      <c r="P99" s="116" t="str">
        <f t="shared" si="57"/>
        <v/>
      </c>
      <c r="Q99" s="82" t="str">
        <f t="shared" si="58"/>
        <v/>
      </c>
      <c r="R99" s="119" t="str">
        <f t="shared" si="59"/>
        <v/>
      </c>
      <c r="S99" s="83"/>
      <c r="T99" s="83" t="str">
        <f t="shared" si="36"/>
        <v/>
      </c>
      <c r="U99" s="83" t="str">
        <f t="shared" si="37"/>
        <v/>
      </c>
      <c r="V99" s="83" t="str">
        <f t="shared" si="38"/>
        <v/>
      </c>
      <c r="W99" s="83" t="str">
        <f t="shared" si="39"/>
        <v/>
      </c>
      <c r="X99" s="83" t="str">
        <f t="shared" si="40"/>
        <v/>
      </c>
      <c r="Y99" s="83" t="str">
        <f t="shared" si="41"/>
        <v/>
      </c>
      <c r="Z99" s="83" t="str">
        <f t="shared" si="42"/>
        <v/>
      </c>
      <c r="AA99" s="71"/>
      <c r="AF99" s="38" t="str">
        <f t="shared" si="60"/>
        <v/>
      </c>
      <c r="AG99" s="38" t="str">
        <f t="shared" si="61"/>
        <v/>
      </c>
      <c r="AH99" s="38" t="str">
        <f t="shared" si="62"/>
        <v/>
      </c>
      <c r="AI99" s="36" t="str">
        <f t="shared" si="43"/>
        <v/>
      </c>
      <c r="AJ99" s="36" t="str">
        <f>IF(J99="","",2200)</f>
        <v/>
      </c>
      <c r="AK99" s="36" t="str">
        <f t="shared" si="64"/>
        <v/>
      </c>
      <c r="AL99" s="36" t="str">
        <f t="shared" si="65"/>
        <v/>
      </c>
      <c r="AP99" s="83" t="str">
        <f t="shared" si="44"/>
        <v/>
      </c>
      <c r="AQ99" s="83" t="str">
        <f t="shared" si="45"/>
        <v/>
      </c>
      <c r="AR99" s="83" t="str">
        <f t="shared" si="46"/>
        <v/>
      </c>
      <c r="AS99" s="83" t="str">
        <f t="shared" si="47"/>
        <v/>
      </c>
      <c r="AT99" s="83">
        <f t="shared" si="48"/>
        <v>9</v>
      </c>
      <c r="AU99" s="83" t="str">
        <f t="shared" si="49"/>
        <v>8</v>
      </c>
      <c r="AV99" s="83">
        <f t="shared" si="50"/>
        <v>6</v>
      </c>
      <c r="AW99" s="83" t="str">
        <f t="shared" si="51"/>
        <v>9</v>
      </c>
      <c r="AX99" s="83" t="str">
        <f t="shared" si="52"/>
        <v>8</v>
      </c>
      <c r="AY99" s="83" t="str">
        <f t="shared" si="53"/>
        <v>6</v>
      </c>
      <c r="AZ99" s="83" t="str">
        <f t="shared" si="54"/>
        <v>9</v>
      </c>
      <c r="BA99" s="1" t="str">
        <f t="shared" si="55"/>
        <v>8</v>
      </c>
      <c r="BB99" s="1" t="str">
        <f t="shared" si="56"/>
        <v>6</v>
      </c>
      <c r="BC99" s="1" t="str">
        <f t="shared" si="63"/>
        <v/>
      </c>
    </row>
    <row r="100" spans="1:55">
      <c r="D100" s="1">
        <f>COUNTIF(D10:D99,"女")</f>
        <v>0</v>
      </c>
      <c r="I100" s="37">
        <f>COUNTA(I10:I99)</f>
        <v>0</v>
      </c>
      <c r="P100" s="1" t="str">
        <f t="shared" ref="P100:P104" si="66">IF(AH100=0,"",AH100)</f>
        <v/>
      </c>
      <c r="Y100" s="83" t="str">
        <f t="shared" si="41"/>
        <v/>
      </c>
      <c r="Z100" s="83" t="str">
        <f t="shared" si="42"/>
        <v/>
      </c>
      <c r="AF100" s="36" t="str">
        <f t="shared" ref="AF100:AH101" si="67">IF(M100="","","400")</f>
        <v/>
      </c>
      <c r="AH100" s="36" t="str">
        <f t="shared" si="67"/>
        <v/>
      </c>
    </row>
    <row r="101" spans="1:55">
      <c r="D101" s="1">
        <f>COUNTIF(D10:D99,"男")</f>
        <v>0</v>
      </c>
      <c r="P101" s="1" t="str">
        <f t="shared" si="66"/>
        <v/>
      </c>
      <c r="T101" s="1">
        <f>COUNTIF(T10:T99,"男◯")</f>
        <v>0</v>
      </c>
      <c r="AF101" s="36" t="str">
        <f t="shared" si="67"/>
        <v/>
      </c>
      <c r="AH101" s="36" t="str">
        <f t="shared" si="67"/>
        <v/>
      </c>
    </row>
    <row r="102" spans="1:55">
      <c r="L102" s="1">
        <f>COUNTA(L10:L99)</f>
        <v>0</v>
      </c>
      <c r="M102" s="37">
        <f>COUNTIF(M10:M99,"")</f>
        <v>90</v>
      </c>
      <c r="N102" s="37">
        <f t="shared" ref="N102:O102" si="68">COUNTIF(N10:N99,"")</f>
        <v>90</v>
      </c>
      <c r="O102" s="37">
        <f t="shared" si="68"/>
        <v>90</v>
      </c>
      <c r="P102" s="130">
        <f>SUM(P10:P99)</f>
        <v>0</v>
      </c>
      <c r="Q102" s="130">
        <f>SUM(Q10:Q99)</f>
        <v>0</v>
      </c>
      <c r="R102" s="130">
        <f>SUM(R10:R99)</f>
        <v>0</v>
      </c>
    </row>
    <row r="103" spans="1:55">
      <c r="M103" s="37">
        <f>90-M102</f>
        <v>0</v>
      </c>
      <c r="N103" s="37">
        <f t="shared" ref="N103:O103" si="69">90-N102</f>
        <v>0</v>
      </c>
      <c r="O103" s="37">
        <f t="shared" si="69"/>
        <v>0</v>
      </c>
      <c r="P103" s="1" t="str">
        <f t="shared" si="66"/>
        <v/>
      </c>
    </row>
    <row r="104" spans="1:55">
      <c r="M104" s="37">
        <f>COUNTIF(M10:M99,"○")</f>
        <v>0</v>
      </c>
      <c r="N104" s="37">
        <f t="shared" ref="N104:O104" si="70">COUNTIF(N10:N99,"○")</f>
        <v>0</v>
      </c>
      <c r="O104" s="37">
        <f t="shared" si="70"/>
        <v>0</v>
      </c>
      <c r="P104" s="1" t="str">
        <f t="shared" si="66"/>
        <v/>
      </c>
    </row>
    <row r="105" spans="1:55">
      <c r="M105" s="37">
        <f>COUNTIF(M10:M99,"1日")</f>
        <v>0</v>
      </c>
      <c r="N105" s="37">
        <f t="shared" ref="N105:O105" si="71">COUNTIF(N10:N99,"1日")</f>
        <v>0</v>
      </c>
      <c r="O105" s="37">
        <f t="shared" si="71"/>
        <v>0</v>
      </c>
    </row>
  </sheetData>
  <sheetProtection selectLockedCells="1"/>
  <mergeCells count="27">
    <mergeCell ref="D1:H1"/>
    <mergeCell ref="A1:B1"/>
    <mergeCell ref="A6:B6"/>
    <mergeCell ref="C6:P6"/>
    <mergeCell ref="A3:B3"/>
    <mergeCell ref="A2:B2"/>
    <mergeCell ref="A4:B4"/>
    <mergeCell ref="A5:B5"/>
    <mergeCell ref="C2:H2"/>
    <mergeCell ref="C3:H3"/>
    <mergeCell ref="C4:H4"/>
    <mergeCell ref="C5:H5"/>
    <mergeCell ref="K3:N4"/>
    <mergeCell ref="W2:W3"/>
    <mergeCell ref="W4:W5"/>
    <mergeCell ref="W6:W7"/>
    <mergeCell ref="F8:H8"/>
    <mergeCell ref="J2:R2"/>
    <mergeCell ref="M8:O8"/>
    <mergeCell ref="P8:R8"/>
    <mergeCell ref="Y6:Z6"/>
    <mergeCell ref="Y7:Z7"/>
    <mergeCell ref="Y1:Z1"/>
    <mergeCell ref="Y2:Z2"/>
    <mergeCell ref="Y3:Z3"/>
    <mergeCell ref="Y4:Z4"/>
    <mergeCell ref="Y5:Z5"/>
  </mergeCells>
  <phoneticPr fontId="6"/>
  <dataValidations xWindow="508" yWindow="607" count="11">
    <dataValidation type="list" imeMode="on" allowBlank="1" showInputMessage="1" showErrorMessage="1" sqref="D10:D99" xr:uid="{00000000-0002-0000-0200-000000000000}">
      <formula1>$AE$11:$AE$12</formula1>
    </dataValidation>
    <dataValidation imeMode="on" allowBlank="1" showInputMessage="1" showErrorMessage="1" sqref="B3:B5 B10:B99" xr:uid="{00000000-0002-0000-0200-000001000000}"/>
    <dataValidation imeMode="halfKatakana" allowBlank="1" showInputMessage="1" showErrorMessage="1" sqref="C6 C3:H3 C9:C99" xr:uid="{00000000-0002-0000-0200-000002000000}"/>
    <dataValidation type="list" imeMode="off" allowBlank="1" showInputMessage="1" showErrorMessage="1" error="．やｍを使用しないでください！_x000a_" sqref="G10:G99" xr:uid="{00000000-0002-0000-0200-000003000000}">
      <formula1>$AO$10:$AO$21</formula1>
    </dataValidation>
    <dataValidation imeMode="off" allowBlank="1" showInputMessage="1" showErrorMessage="1" prompt="参加予定日を入力すると、自動計算します。_x000a_" sqref="P10:AA104 AP10:AZ99" xr:uid="{00000000-0002-0000-0200-000004000000}"/>
    <dataValidation type="list" allowBlank="1" showInputMessage="1" showErrorMessage="1" sqref="J10:J99" xr:uid="{00000000-0002-0000-0200-000005000000}">
      <formula1>$AE$18:$AE$31</formula1>
    </dataValidation>
    <dataValidation type="list" allowBlank="1" showInputMessage="1" showErrorMessage="1" sqref="D1:H1" xr:uid="{00000000-0002-0000-0200-000006000000}">
      <formula1>$AB$22:$AB$23</formula1>
    </dataValidation>
    <dataValidation type="list" allowBlank="1" showInputMessage="1" showErrorMessage="1" sqref="M10:O99" xr:uid="{00000000-0002-0000-0200-000007000000}">
      <formula1>$AB$19:$AB$21</formula1>
    </dataValidation>
    <dataValidation type="list" allowBlank="1" showInputMessage="1" showErrorMessage="1" sqref="L10:L99" xr:uid="{00000000-0002-0000-0200-000008000000}">
      <formula1>$AC$20:$AC$21</formula1>
    </dataValidation>
    <dataValidation type="list" allowBlank="1" showInputMessage="1" showErrorMessage="1" sqref="K10:K99" xr:uid="{00000000-0002-0000-0200-000009000000}">
      <formula1>$AD$14:$AD$18</formula1>
    </dataValidation>
    <dataValidation type="list" allowBlank="1" showInputMessage="1" showErrorMessage="1" sqref="E10:E99" xr:uid="{FA6B152B-4B7C-4013-804C-3761F8CD9776}">
      <formula1>$AB$24:$AB$38</formula1>
    </dataValidation>
  </dataValidations>
  <pageMargins left="0.31496062992125984" right="0.31496062992125984" top="0.74803149606299213" bottom="0.74803149606299213" header="0.31496062992125984" footer="0.31496062992125984"/>
  <pageSetup paperSize="9" scale="52" orientation="portrait" r:id="rId1"/>
  <ignoredErrors>
    <ignoredError sqref="T10:V99" unlockedFormula="1"/>
    <ignoredError sqref="AK1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P41"/>
  <sheetViews>
    <sheetView topLeftCell="A6" zoomScaleNormal="100" workbookViewId="0">
      <selection activeCell="K18" sqref="K18"/>
    </sheetView>
  </sheetViews>
  <sheetFormatPr defaultColWidth="9" defaultRowHeight="13.5"/>
  <cols>
    <col min="1" max="1" width="3.75" customWidth="1"/>
    <col min="2" max="2" width="24.375" bestFit="1" customWidth="1"/>
    <col min="3" max="5" width="8.125" customWidth="1"/>
    <col min="6" max="6" width="33.25" customWidth="1"/>
    <col min="7" max="7" width="8.5" bestFit="1" customWidth="1"/>
    <col min="8" max="8" width="7" customWidth="1"/>
    <col min="9" max="9" width="13.25" customWidth="1"/>
    <col min="10" max="10" width="3.75" customWidth="1"/>
    <col min="12" max="12" width="9" customWidth="1"/>
    <col min="13" max="16" width="9" hidden="1" customWidth="1"/>
    <col min="17" max="18" width="9" customWidth="1"/>
  </cols>
  <sheetData>
    <row r="1" spans="1:10" ht="17.25">
      <c r="A1" s="13" t="s">
        <v>65</v>
      </c>
      <c r="B1" s="26"/>
      <c r="C1" s="27"/>
      <c r="D1" s="223" t="str">
        <f>注意事項!J3</f>
        <v>中学生以上</v>
      </c>
      <c r="E1" s="223"/>
      <c r="F1" s="223"/>
      <c r="G1" s="223"/>
      <c r="H1" s="223"/>
      <c r="I1" s="223"/>
      <c r="J1" s="223"/>
    </row>
    <row r="2" spans="1:10" ht="24.75" customHeight="1">
      <c r="A2" s="224" t="s">
        <v>60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15.75" customHeight="1">
      <c r="A3" s="225" t="str">
        <f>IF(①参加者一覧表!C2="","",①参加者一覧表!C2)</f>
        <v/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19.5" thickBot="1">
      <c r="A4" s="225" t="s">
        <v>46</v>
      </c>
      <c r="B4" s="225"/>
      <c r="C4" s="225"/>
      <c r="D4" s="225"/>
      <c r="E4" s="225"/>
      <c r="F4" s="225"/>
      <c r="G4" s="225"/>
      <c r="H4" s="225"/>
      <c r="I4" s="225"/>
      <c r="J4" s="225"/>
    </row>
    <row r="5" spans="1:10" ht="29.25" customHeight="1" thickBot="1">
      <c r="A5" s="27"/>
      <c r="B5" s="57" t="s">
        <v>25</v>
      </c>
      <c r="C5" s="86" t="s">
        <v>47</v>
      </c>
      <c r="D5" s="229" t="str">
        <f>IF(①参加者一覧表!C5="","",①参加者一覧表!C5)</f>
        <v/>
      </c>
      <c r="E5" s="229"/>
      <c r="F5" s="230"/>
      <c r="G5" s="51"/>
      <c r="H5" s="51"/>
      <c r="I5" s="28"/>
      <c r="J5" s="27"/>
    </row>
    <row r="6" spans="1:10" ht="29.25" customHeight="1" thickBot="1">
      <c r="A6" s="27"/>
      <c r="B6" s="33" t="str">
        <f>IF(①参加者一覧表!C4="","",①参加者一覧表!C4)</f>
        <v/>
      </c>
      <c r="C6" s="121" t="s">
        <v>30</v>
      </c>
      <c r="D6" s="227" t="str">
        <f>IF(①参加者一覧表!C2="","",①参加者一覧表!C2)</f>
        <v/>
      </c>
      <c r="E6" s="227"/>
      <c r="F6" s="227"/>
      <c r="G6" s="227"/>
      <c r="H6" s="227"/>
      <c r="I6" s="228"/>
      <c r="J6" s="29"/>
    </row>
    <row r="7" spans="1:10" ht="9" customHeight="1">
      <c r="A7" s="27"/>
      <c r="B7" s="226"/>
      <c r="C7" s="226"/>
      <c r="D7" s="64"/>
      <c r="E7" s="27"/>
      <c r="F7" s="58"/>
      <c r="G7" s="84"/>
      <c r="H7" s="84"/>
      <c r="I7" s="85"/>
      <c r="J7" s="27"/>
    </row>
    <row r="8" spans="1:10" ht="9" customHeight="1">
      <c r="A8" s="27"/>
      <c r="C8" s="215"/>
      <c r="D8" s="215"/>
      <c r="E8" s="50"/>
      <c r="F8" s="91"/>
      <c r="G8" s="25"/>
      <c r="H8" s="50"/>
      <c r="I8" s="92"/>
    </row>
    <row r="9" spans="1:10" ht="9" customHeight="1">
      <c r="A9" s="27"/>
      <c r="B9" s="94"/>
      <c r="C9" s="215"/>
      <c r="D9" s="215"/>
      <c r="E9" s="50"/>
      <c r="F9" s="91"/>
      <c r="G9" s="25"/>
      <c r="H9" s="50"/>
      <c r="I9" s="92"/>
    </row>
    <row r="10" spans="1:10" ht="10.5" customHeight="1" thickBot="1">
      <c r="A10" s="27"/>
      <c r="B10" s="95"/>
      <c r="C10" s="216"/>
      <c r="D10" s="216"/>
      <c r="E10" s="93"/>
      <c r="F10" s="91"/>
      <c r="G10" s="25"/>
      <c r="H10" s="50"/>
      <c r="I10" s="92"/>
    </row>
    <row r="11" spans="1:10" ht="29.25" customHeight="1" thickBot="1">
      <c r="A11" s="27"/>
      <c r="B11" s="90" t="s">
        <v>77</v>
      </c>
      <c r="C11" s="87" t="s">
        <v>92</v>
      </c>
      <c r="D11" s="162" t="s">
        <v>89</v>
      </c>
      <c r="E11" s="163"/>
      <c r="F11" s="124"/>
      <c r="G11" s="25"/>
      <c r="H11" s="25"/>
      <c r="I11" s="125"/>
    </row>
    <row r="12" spans="1:10" ht="29.25" customHeight="1">
      <c r="A12" s="27"/>
      <c r="B12" s="207">
        <f>①参加者一覧表!M9</f>
        <v>46032</v>
      </c>
      <c r="C12" s="209">
        <f>SUM(D12:E13)</f>
        <v>0</v>
      </c>
      <c r="D12" s="211">
        <f>①参加者一覧表!Y2</f>
        <v>0</v>
      </c>
      <c r="E12" s="212"/>
      <c r="F12" s="202" t="s">
        <v>75</v>
      </c>
      <c r="G12" s="139">
        <v>110</v>
      </c>
      <c r="H12" s="55">
        <f>IF(①参加者一覧表!AD19="","",①参加者一覧表!AD19)</f>
        <v>0</v>
      </c>
      <c r="I12" s="96">
        <f>IF(H12="","0",H12*2200)</f>
        <v>0</v>
      </c>
      <c r="J12" s="27"/>
    </row>
    <row r="13" spans="1:10" ht="29.25" customHeight="1" thickBot="1">
      <c r="A13" s="27"/>
      <c r="B13" s="208"/>
      <c r="C13" s="210"/>
      <c r="D13" s="217">
        <f>①参加者一覧表!Y3</f>
        <v>0</v>
      </c>
      <c r="E13" s="218"/>
      <c r="F13" s="203"/>
      <c r="G13" s="134">
        <v>130</v>
      </c>
      <c r="H13" s="56">
        <f>IF(①参加者一覧表!AD20="","",①参加者一覧表!AD20)</f>
        <v>0</v>
      </c>
      <c r="I13" s="97">
        <f>IF(H13="","",H13*2200)</f>
        <v>0</v>
      </c>
      <c r="J13" s="27"/>
    </row>
    <row r="14" spans="1:10" ht="29.25" customHeight="1">
      <c r="A14" s="27"/>
      <c r="B14" s="207">
        <f>①参加者一覧表!N9</f>
        <v>46047</v>
      </c>
      <c r="C14" s="209">
        <f>SUM(D14:E15)</f>
        <v>0</v>
      </c>
      <c r="D14" s="219">
        <f>①参加者一覧表!Y4</f>
        <v>0</v>
      </c>
      <c r="E14" s="220"/>
      <c r="F14" s="203"/>
      <c r="G14" s="131">
        <v>150</v>
      </c>
      <c r="H14" s="132">
        <f>IF(①参加者一覧表!AD21="","",①参加者一覧表!AD21)</f>
        <v>0</v>
      </c>
      <c r="I14" s="133">
        <f>IF(H14="","",H14*2200)</f>
        <v>0</v>
      </c>
      <c r="J14" s="27"/>
    </row>
    <row r="15" spans="1:10" ht="29.25" customHeight="1" thickBot="1">
      <c r="A15" s="27"/>
      <c r="B15" s="208"/>
      <c r="C15" s="210"/>
      <c r="D15" s="221">
        <f>①参加者一覧表!Y5</f>
        <v>0</v>
      </c>
      <c r="E15" s="222"/>
      <c r="F15" s="203"/>
      <c r="G15" s="135" t="s">
        <v>72</v>
      </c>
      <c r="H15" s="132">
        <f>IF(①参加者一覧表!AD22="","",①参加者一覧表!AD22)</f>
        <v>0</v>
      </c>
      <c r="I15" s="133">
        <f>IF(H15="","",H15*2200)</f>
        <v>0</v>
      </c>
      <c r="J15" s="27"/>
    </row>
    <row r="16" spans="1:10" ht="29.25" customHeight="1">
      <c r="A16" s="27"/>
      <c r="B16" s="207">
        <f>①参加者一覧表!O9</f>
        <v>46061</v>
      </c>
      <c r="C16" s="209">
        <f>SUM(D16:E17)</f>
        <v>0</v>
      </c>
      <c r="D16" s="211">
        <f>①参加者一覧表!Y6</f>
        <v>0</v>
      </c>
      <c r="E16" s="212"/>
      <c r="F16" s="203"/>
      <c r="G16" s="54" t="s">
        <v>73</v>
      </c>
      <c r="H16" s="56">
        <f>IF(①参加者一覧表!AD23="","",①参加者一覧表!AD23)</f>
        <v>0</v>
      </c>
      <c r="I16" s="97">
        <f>IF(H16="","",H16*2200)</f>
        <v>0</v>
      </c>
      <c r="J16" s="27"/>
    </row>
    <row r="17" spans="1:10" ht="29.25" customHeight="1" thickBot="1">
      <c r="A17" s="27"/>
      <c r="B17" s="208"/>
      <c r="C17" s="210"/>
      <c r="D17" s="213">
        <f>①参加者一覧表!Y7</f>
        <v>0</v>
      </c>
      <c r="E17" s="214"/>
      <c r="F17" s="203"/>
      <c r="G17" s="54" t="s">
        <v>74</v>
      </c>
      <c r="H17" s="56">
        <f>IF(①参加者一覧表!AD24="","",①参加者一覧表!AD24)</f>
        <v>0</v>
      </c>
      <c r="I17" s="97">
        <f>IF(H17="","",H17*2200)</f>
        <v>0</v>
      </c>
      <c r="J17" s="27"/>
    </row>
    <row r="18" spans="1:10" ht="23.25" customHeight="1">
      <c r="A18" s="27"/>
      <c r="F18" s="203"/>
      <c r="G18" s="54" t="s">
        <v>108</v>
      </c>
      <c r="H18" s="56">
        <f>IF(①参加者一覧表!AD25="","",①参加者一覧表!AD25)</f>
        <v>0</v>
      </c>
      <c r="I18" s="97">
        <f>IF(H18="","",H18*2200)</f>
        <v>0</v>
      </c>
      <c r="J18" s="27"/>
    </row>
    <row r="19" spans="1:10" ht="23.25" customHeight="1">
      <c r="A19" s="27"/>
      <c r="B19" s="98" t="s">
        <v>103</v>
      </c>
      <c r="C19" s="105">
        <f>①参加者一覧表!T3</f>
        <v>0</v>
      </c>
      <c r="F19" s="203"/>
      <c r="G19" s="136" t="s">
        <v>109</v>
      </c>
      <c r="H19" s="137">
        <f>IF(①参加者一覧表!AD26="","",①参加者一覧表!AD26)</f>
        <v>0</v>
      </c>
      <c r="I19" s="138">
        <f>IF(H19="","",H19*2200)</f>
        <v>0</v>
      </c>
      <c r="J19" s="27"/>
    </row>
    <row r="20" spans="1:10" ht="23.25" customHeight="1">
      <c r="A20" s="27"/>
      <c r="B20" s="98" t="s">
        <v>104</v>
      </c>
      <c r="C20" s="105">
        <f>①参加者一覧表!T4</f>
        <v>0</v>
      </c>
      <c r="F20" s="203"/>
      <c r="G20" s="136" t="s">
        <v>141</v>
      </c>
      <c r="H20" s="137">
        <f>IF(①参加者一覧表!AD27="","",①参加者一覧表!AD27)</f>
        <v>0</v>
      </c>
      <c r="I20" s="138">
        <f>IF(H20="","",H20*2200)</f>
        <v>0</v>
      </c>
      <c r="J20" s="27"/>
    </row>
    <row r="21" spans="1:10" ht="23.25" customHeight="1">
      <c r="A21" s="27"/>
      <c r="B21" s="99" t="s">
        <v>150</v>
      </c>
      <c r="C21" s="105">
        <f>①参加者一覧表!T5</f>
        <v>0</v>
      </c>
      <c r="D21" s="25"/>
      <c r="E21" s="27"/>
      <c r="F21" s="203"/>
      <c r="G21" s="54" t="s">
        <v>142</v>
      </c>
      <c r="H21" s="56">
        <f>IF(①参加者一覧表!AD28="","",①参加者一覧表!AD28)</f>
        <v>0</v>
      </c>
      <c r="I21" s="97">
        <f>IF(H21="","",H21*2200)</f>
        <v>0</v>
      </c>
      <c r="J21" s="27"/>
    </row>
    <row r="22" spans="1:10" ht="23.25" customHeight="1">
      <c r="A22" s="27"/>
      <c r="B22" s="98" t="s">
        <v>105</v>
      </c>
      <c r="C22" s="105">
        <f>①参加者一覧表!T6</f>
        <v>0</v>
      </c>
      <c r="D22" s="25"/>
      <c r="E22" s="27"/>
      <c r="F22" s="203"/>
      <c r="G22" s="54" t="s">
        <v>143</v>
      </c>
      <c r="H22" s="56">
        <f>IF(①参加者一覧表!AD29="","",①参加者一覧表!AD29)</f>
        <v>0</v>
      </c>
      <c r="I22" s="97">
        <f>IF(H22="","",H22*2200)</f>
        <v>0</v>
      </c>
      <c r="J22" s="27"/>
    </row>
    <row r="23" spans="1:10" ht="23.25" customHeight="1">
      <c r="A23" s="27"/>
      <c r="B23" s="98" t="s">
        <v>151</v>
      </c>
      <c r="C23" s="105">
        <f>①参加者一覧表!T7</f>
        <v>0</v>
      </c>
      <c r="D23" s="25"/>
      <c r="E23" s="27"/>
      <c r="F23" s="203"/>
      <c r="G23" s="135" t="s">
        <v>144</v>
      </c>
      <c r="H23" s="132">
        <f>IF(①参加者一覧表!AD30="","",①参加者一覧表!AD30)</f>
        <v>0</v>
      </c>
      <c r="I23" s="133">
        <f>IF(H23="","",H23*2200)</f>
        <v>0</v>
      </c>
      <c r="J23" s="27"/>
    </row>
    <row r="24" spans="1:10" ht="23.25" customHeight="1" thickBot="1">
      <c r="A24" s="27"/>
      <c r="B24" s="122"/>
      <c r="C24" s="123"/>
      <c r="D24" s="49"/>
      <c r="E24" s="49"/>
      <c r="F24" s="203"/>
      <c r="G24" s="101" t="s">
        <v>145</v>
      </c>
      <c r="H24" s="102">
        <f>IF(①参加者一覧表!AD31="","",①参加者一覧表!AD31)</f>
        <v>0</v>
      </c>
      <c r="I24" s="103">
        <f>IF(H24="","",H24*2200)</f>
        <v>0</v>
      </c>
      <c r="J24" s="27"/>
    </row>
    <row r="25" spans="1:10" ht="15.75" thickTop="1" thickBot="1">
      <c r="A25" s="27"/>
      <c r="B25" s="31"/>
      <c r="C25" s="27"/>
      <c r="D25" s="27"/>
      <c r="E25" s="27"/>
      <c r="F25" s="200" t="s">
        <v>94</v>
      </c>
      <c r="G25" s="201"/>
      <c r="H25" s="25">
        <f>SUM(H11:H24)</f>
        <v>0</v>
      </c>
      <c r="I25" s="109">
        <f>SUM(I11:I24)</f>
        <v>0</v>
      </c>
      <c r="J25" s="27"/>
    </row>
    <row r="26" spans="1:10" ht="19.5" thickTop="1" thickBot="1">
      <c r="B26" s="31"/>
      <c r="C26" s="27"/>
      <c r="D26" s="27"/>
      <c r="E26" s="27"/>
      <c r="F26" s="110" t="s">
        <v>147</v>
      </c>
      <c r="G26" s="107" t="s">
        <v>67</v>
      </c>
      <c r="H26" s="107">
        <f>COUNTA(①参加者一覧表!M10:M99)</f>
        <v>0</v>
      </c>
      <c r="I26" s="108">
        <f>①参加者一覧表!O4</f>
        <v>0</v>
      </c>
    </row>
    <row r="27" spans="1:10" ht="19.5" thickTop="1" thickBot="1">
      <c r="B27" s="31"/>
      <c r="C27" s="27"/>
      <c r="D27" s="27"/>
      <c r="E27" s="27"/>
      <c r="F27" s="106" t="s">
        <v>148</v>
      </c>
      <c r="G27" s="107" t="s">
        <v>67</v>
      </c>
      <c r="H27" s="107">
        <f>COUNTA(①参加者一覧表!N10:N99)</f>
        <v>0</v>
      </c>
      <c r="I27" s="108">
        <f>①参加者一覧表!P4</f>
        <v>0</v>
      </c>
    </row>
    <row r="28" spans="1:10" ht="19.5" thickTop="1" thickBot="1">
      <c r="B28" s="31"/>
      <c r="C28" s="27"/>
      <c r="D28" s="27"/>
      <c r="E28" s="27"/>
      <c r="F28" s="143" t="s">
        <v>149</v>
      </c>
      <c r="G28" s="144" t="s">
        <v>87</v>
      </c>
      <c r="H28" s="140">
        <f>COUNTA(①参加者一覧表!O10:O99)</f>
        <v>0</v>
      </c>
      <c r="I28" s="109">
        <f>①参加者一覧表!R102</f>
        <v>0</v>
      </c>
    </row>
    <row r="29" spans="1:10" ht="15.75" thickTop="1" thickBot="1">
      <c r="B29" s="31"/>
      <c r="C29" s="27"/>
      <c r="D29" s="27"/>
      <c r="E29" s="27"/>
      <c r="F29" s="205" t="s">
        <v>153</v>
      </c>
      <c r="G29" s="206"/>
      <c r="H29" s="206"/>
      <c r="I29" s="108">
        <f>SUM(I26:I28)</f>
        <v>0</v>
      </c>
    </row>
    <row r="30" spans="1:10" ht="15.75" thickTop="1" thickBot="1">
      <c r="B30" s="31"/>
      <c r="C30" s="27"/>
      <c r="D30" s="27"/>
      <c r="E30" s="27"/>
      <c r="F30" s="141" t="s">
        <v>96</v>
      </c>
      <c r="G30" s="142">
        <f>IF(①参加者一覧表!L102="","",①参加者一覧表!L102)</f>
        <v>0</v>
      </c>
    </row>
    <row r="31" spans="1:10" ht="13.5" customHeight="1">
      <c r="B31" s="31"/>
      <c r="C31" s="27"/>
      <c r="D31" s="27"/>
      <c r="E31" s="27"/>
    </row>
    <row r="32" spans="1:10" ht="18.75">
      <c r="B32" s="31"/>
      <c r="C32" s="27"/>
      <c r="D32" s="27"/>
      <c r="E32" s="27"/>
      <c r="F32" s="32"/>
      <c r="G32" s="32"/>
      <c r="H32" s="32"/>
      <c r="I32" s="30"/>
    </row>
    <row r="33" spans="2:9" ht="14.25">
      <c r="B33" s="31"/>
      <c r="C33" s="27"/>
      <c r="D33" s="27"/>
      <c r="E33" s="27"/>
      <c r="F33" s="59"/>
      <c r="G33" s="204">
        <f ca="1">TODAY()</f>
        <v>45979</v>
      </c>
      <c r="H33" s="204"/>
      <c r="I33" s="204"/>
    </row>
    <row r="34" spans="2:9" ht="14.25">
      <c r="B34" s="31"/>
      <c r="C34" s="27"/>
      <c r="D34" s="27"/>
      <c r="E34" s="27"/>
      <c r="F34" s="32"/>
      <c r="G34" s="32"/>
      <c r="H34" s="32"/>
      <c r="I34" s="27"/>
    </row>
    <row r="35" spans="2:9" ht="14.25">
      <c r="B35" s="31"/>
      <c r="C35" s="27"/>
      <c r="D35" s="27"/>
      <c r="E35" s="27"/>
      <c r="F35" s="32"/>
      <c r="G35" s="32"/>
      <c r="H35" s="32"/>
      <c r="I35" s="27"/>
    </row>
    <row r="36" spans="2:9" ht="14.25">
      <c r="B36" s="31"/>
      <c r="C36" s="27"/>
      <c r="D36" s="27"/>
      <c r="E36" s="27"/>
      <c r="F36" s="32"/>
      <c r="G36" s="32"/>
      <c r="H36" s="32"/>
      <c r="I36" s="27"/>
    </row>
    <row r="37" spans="2:9" ht="14.25">
      <c r="B37" s="31"/>
      <c r="C37" s="27"/>
      <c r="D37" s="27"/>
      <c r="E37" s="27"/>
      <c r="F37" s="32"/>
      <c r="G37" s="32"/>
      <c r="H37" s="32"/>
      <c r="I37" s="27"/>
    </row>
    <row r="38" spans="2:9" ht="14.25">
      <c r="B38" s="31"/>
      <c r="C38" s="27"/>
      <c r="D38" s="27"/>
      <c r="E38" s="27"/>
      <c r="F38" s="32"/>
      <c r="G38" s="32"/>
      <c r="H38" s="32"/>
      <c r="I38" s="27"/>
    </row>
    <row r="39" spans="2:9" ht="14.25">
      <c r="D39" s="27"/>
      <c r="E39" s="27"/>
      <c r="F39" s="32"/>
      <c r="G39" s="32"/>
      <c r="H39" s="32"/>
      <c r="I39" s="27"/>
    </row>
    <row r="40" spans="2:9" ht="14.25">
      <c r="F40" s="32"/>
      <c r="G40" s="32"/>
      <c r="H40" s="32"/>
      <c r="I40" s="27"/>
    </row>
    <row r="41" spans="2:9" ht="14.25">
      <c r="I41" s="27"/>
    </row>
  </sheetData>
  <sheetProtection selectLockedCells="1" selectUnlockedCells="1"/>
  <mergeCells count="27">
    <mergeCell ref="D1:J1"/>
    <mergeCell ref="A2:J2"/>
    <mergeCell ref="A3:J3"/>
    <mergeCell ref="A4:J4"/>
    <mergeCell ref="B7:C7"/>
    <mergeCell ref="D6:I6"/>
    <mergeCell ref="D5:F5"/>
    <mergeCell ref="C8:D8"/>
    <mergeCell ref="C9:D9"/>
    <mergeCell ref="C10:D10"/>
    <mergeCell ref="B12:B13"/>
    <mergeCell ref="B14:B15"/>
    <mergeCell ref="D11:E11"/>
    <mergeCell ref="D12:E12"/>
    <mergeCell ref="D13:E13"/>
    <mergeCell ref="D14:E14"/>
    <mergeCell ref="D15:E15"/>
    <mergeCell ref="F25:G25"/>
    <mergeCell ref="F12:F24"/>
    <mergeCell ref="G33:I33"/>
    <mergeCell ref="F29:H29"/>
    <mergeCell ref="B16:B17"/>
    <mergeCell ref="C12:C13"/>
    <mergeCell ref="C14:C15"/>
    <mergeCell ref="C16:C17"/>
    <mergeCell ref="D16:E16"/>
    <mergeCell ref="D17:E17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I92"/>
  <sheetViews>
    <sheetView workbookViewId="0">
      <selection activeCell="A2" sqref="A2"/>
    </sheetView>
  </sheetViews>
  <sheetFormatPr defaultRowHeight="13.5"/>
  <cols>
    <col min="1" max="1" width="12.75" bestFit="1" customWidth="1"/>
    <col min="6" max="6" width="13.125" bestFit="1" customWidth="1"/>
    <col min="8" max="8" width="13.875" bestFit="1" customWidth="1"/>
  </cols>
  <sheetData>
    <row r="1" spans="1:9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</row>
    <row r="2" spans="1:9">
      <c r="A2" t="e">
        <f>IF(H2="","",RIGHT(#REF!,4))&amp;(D2&amp;"0000")+H2</f>
        <v>#VALUE!</v>
      </c>
      <c r="B2" t="str">
        <f>IF(H2="","",①参加者一覧表!B10)</f>
        <v/>
      </c>
      <c r="C2" t="str">
        <f>IF(H2="","",①参加者一覧表!C10)</f>
        <v/>
      </c>
      <c r="D2" t="str">
        <f>IF(H2="","",IF(①参加者一覧表!D10="男",1,2))</f>
        <v/>
      </c>
      <c r="E2" t="str">
        <f>IF(H2="","",23)</f>
        <v/>
      </c>
      <c r="F2" t="str">
        <f>IF(H2="","",#REF!)</f>
        <v/>
      </c>
      <c r="G2" t="str">
        <f>IF(H2="","",①参加者一覧表!$C$3)</f>
        <v/>
      </c>
      <c r="H2" t="str">
        <f>IF(①参加者一覧表!P10="","",①参加者一覧表!P10)</f>
        <v/>
      </c>
      <c r="I2" t="str">
        <f>IF(H2="","",IF(①参加者一覧表!F10="","",IF(D2=1,VLOOKUP(①参加者一覧表!F10,#REF!,2,FALSE),VLOOKUP(①参加者一覧表!F10,#REF!,2,FALSE)))&amp;" "&amp;①参加者一覧表!G10)</f>
        <v/>
      </c>
    </row>
    <row r="3" spans="1:9">
      <c r="A3" t="e">
        <f>IF(H3="","",RIGHT(#REF!,4))&amp;(D3&amp;"0000")+H3</f>
        <v>#VALUE!</v>
      </c>
      <c r="B3" t="str">
        <f>IF(H3="","",①参加者一覧表!B11)</f>
        <v/>
      </c>
      <c r="C3" t="str">
        <f>IF(H3="","",①参加者一覧表!C11)</f>
        <v/>
      </c>
      <c r="D3" t="str">
        <f>IF(H3="","",IF(①参加者一覧表!D11="男",1,2))</f>
        <v/>
      </c>
      <c r="E3" t="str">
        <f t="shared" ref="E3:E66" si="0">IF(H3="","",23)</f>
        <v/>
      </c>
      <c r="F3" t="str">
        <f>IF(H3="","",#REF!)</f>
        <v/>
      </c>
      <c r="G3" t="str">
        <f>IF(H3="","",①参加者一覧表!$C$3)</f>
        <v/>
      </c>
      <c r="H3" t="str">
        <f>IF(①参加者一覧表!P11="","",①参加者一覧表!P11)</f>
        <v/>
      </c>
      <c r="I3" t="str">
        <f>IF(H3="","",IF(①参加者一覧表!F11="","",IF(D3=1,VLOOKUP(①参加者一覧表!F11,#REF!,2,FALSE),VLOOKUP(①参加者一覧表!F11,#REF!,2,FALSE)))&amp;" "&amp;①参加者一覧表!G11)</f>
        <v/>
      </c>
    </row>
    <row r="4" spans="1:9">
      <c r="A4" t="e">
        <f>IF(H4="","",RIGHT(#REF!,4))&amp;(D4&amp;"0000")+H4</f>
        <v>#VALUE!</v>
      </c>
      <c r="B4" t="str">
        <f>IF(H4="","",①参加者一覧表!B12)</f>
        <v/>
      </c>
      <c r="C4" t="str">
        <f>IF(H4="","",①参加者一覧表!C12)</f>
        <v/>
      </c>
      <c r="D4" t="str">
        <f>IF(H4="","",IF(①参加者一覧表!D12="男",1,2))</f>
        <v/>
      </c>
      <c r="E4" t="str">
        <f t="shared" si="0"/>
        <v/>
      </c>
      <c r="F4" t="str">
        <f>IF(H4="","",#REF!)</f>
        <v/>
      </c>
      <c r="G4" t="str">
        <f>IF(H4="","",①参加者一覧表!$C$3)</f>
        <v/>
      </c>
      <c r="H4" t="str">
        <f>IF(①参加者一覧表!P12="","",①参加者一覧表!P12)</f>
        <v/>
      </c>
      <c r="I4" t="str">
        <f>IF(H4="","",IF(①参加者一覧表!F12="","",IF(D4=1,VLOOKUP(①参加者一覧表!F12,#REF!,2,FALSE),VLOOKUP(①参加者一覧表!F12,#REF!,2,FALSE)))&amp;" "&amp;①参加者一覧表!G12)</f>
        <v/>
      </c>
    </row>
    <row r="5" spans="1:9">
      <c r="A5" t="e">
        <f>IF(H5="","",RIGHT(#REF!,4))&amp;(D5&amp;"0000")+H5</f>
        <v>#VALUE!</v>
      </c>
      <c r="B5" t="str">
        <f>IF(H5="","",①参加者一覧表!B13)</f>
        <v/>
      </c>
      <c r="C5" t="str">
        <f>IF(H5="","",①参加者一覧表!C13)</f>
        <v/>
      </c>
      <c r="D5" t="str">
        <f>IF(H5="","",IF(①参加者一覧表!D13="男",1,2))</f>
        <v/>
      </c>
      <c r="E5" t="str">
        <f t="shared" si="0"/>
        <v/>
      </c>
      <c r="F5" t="str">
        <f>IF(H5="","",#REF!)</f>
        <v/>
      </c>
      <c r="G5" t="str">
        <f>IF(H5="","",①参加者一覧表!$C$3)</f>
        <v/>
      </c>
      <c r="H5" t="str">
        <f>IF(①参加者一覧表!P13="","",①参加者一覧表!P13)</f>
        <v/>
      </c>
      <c r="I5" t="str">
        <f>IF(H5="","",IF(①参加者一覧表!F13="","",IF(D5=1,VLOOKUP(①参加者一覧表!F13,#REF!,2,FALSE),VLOOKUP(①参加者一覧表!F13,#REF!,2,FALSE)))&amp;" "&amp;①参加者一覧表!G13)</f>
        <v/>
      </c>
    </row>
    <row r="6" spans="1:9">
      <c r="A6" t="e">
        <f>IF(H6="","",RIGHT(#REF!,4))&amp;(D6&amp;"0000")+H6</f>
        <v>#VALUE!</v>
      </c>
      <c r="B6" t="str">
        <f>IF(H6="","",①参加者一覧表!B14)</f>
        <v/>
      </c>
      <c r="C6" t="str">
        <f>IF(H6="","",①参加者一覧表!C14)</f>
        <v/>
      </c>
      <c r="D6" t="str">
        <f>IF(H6="","",IF(①参加者一覧表!D14="男",1,2))</f>
        <v/>
      </c>
      <c r="E6" t="str">
        <f t="shared" si="0"/>
        <v/>
      </c>
      <c r="F6" t="str">
        <f>IF(H6="","",#REF!)</f>
        <v/>
      </c>
      <c r="G6" t="str">
        <f>IF(H6="","",①参加者一覧表!$C$3)</f>
        <v/>
      </c>
      <c r="H6" t="str">
        <f>IF(①参加者一覧表!P14="","",①参加者一覧表!P14)</f>
        <v/>
      </c>
      <c r="I6" t="str">
        <f>IF(H6="","",IF(①参加者一覧表!F14="","",IF(D6=1,VLOOKUP(①参加者一覧表!F14,#REF!,2,FALSE),VLOOKUP(①参加者一覧表!F14,#REF!,2,FALSE)))&amp;" "&amp;①参加者一覧表!G14)</f>
        <v/>
      </c>
    </row>
    <row r="7" spans="1:9">
      <c r="A7" t="e">
        <f>IF(H7="","",RIGHT(#REF!,4))&amp;(D7&amp;"0000")+H7</f>
        <v>#VALUE!</v>
      </c>
      <c r="B7" t="str">
        <f>IF(H7="","",①参加者一覧表!B15)</f>
        <v/>
      </c>
      <c r="C7" t="str">
        <f>IF(H7="","",①参加者一覧表!C15)</f>
        <v/>
      </c>
      <c r="D7" t="str">
        <f>IF(H7="","",IF(①参加者一覧表!D15="男",1,2))</f>
        <v/>
      </c>
      <c r="E7" t="str">
        <f t="shared" si="0"/>
        <v/>
      </c>
      <c r="F7" t="str">
        <f>IF(H7="","",#REF!)</f>
        <v/>
      </c>
      <c r="G7" t="str">
        <f>IF(H7="","",①参加者一覧表!$C$3)</f>
        <v/>
      </c>
      <c r="H7" t="str">
        <f>IF(①参加者一覧表!P15="","",①参加者一覧表!P15)</f>
        <v/>
      </c>
      <c r="I7" t="str">
        <f>IF(H7="","",IF(①参加者一覧表!F15="","",IF(D7=1,VLOOKUP(①参加者一覧表!F15,#REF!,2,FALSE),VLOOKUP(①参加者一覧表!F15,#REF!,2,FALSE)))&amp;" "&amp;①参加者一覧表!G15)</f>
        <v/>
      </c>
    </row>
    <row r="8" spans="1:9">
      <c r="A8" t="e">
        <f>IF(H8="","",RIGHT(#REF!,4))&amp;(D8&amp;"0000")+H8</f>
        <v>#VALUE!</v>
      </c>
      <c r="B8" t="str">
        <f>IF(H8="","",①参加者一覧表!B16)</f>
        <v/>
      </c>
      <c r="C8" t="str">
        <f>IF(H8="","",①参加者一覧表!C16)</f>
        <v/>
      </c>
      <c r="D8" t="str">
        <f>IF(H8="","",IF(①参加者一覧表!D16="男",1,2))</f>
        <v/>
      </c>
      <c r="E8" t="str">
        <f t="shared" si="0"/>
        <v/>
      </c>
      <c r="F8" t="str">
        <f>IF(H8="","",#REF!)</f>
        <v/>
      </c>
      <c r="G8" t="str">
        <f>IF(H8="","",①参加者一覧表!$C$3)</f>
        <v/>
      </c>
      <c r="H8" t="str">
        <f>IF(①参加者一覧表!P16="","",①参加者一覧表!P16)</f>
        <v/>
      </c>
      <c r="I8" t="str">
        <f>IF(H8="","",IF(①参加者一覧表!F16="","",IF(D8=1,VLOOKUP(①参加者一覧表!F16,#REF!,2,FALSE),VLOOKUP(①参加者一覧表!F16,#REF!,2,FALSE)))&amp;" "&amp;①参加者一覧表!G16)</f>
        <v/>
      </c>
    </row>
    <row r="9" spans="1:9">
      <c r="A9" t="e">
        <f>IF(H9="","",RIGHT(#REF!,4))&amp;(D9&amp;"0000")+H9</f>
        <v>#VALUE!</v>
      </c>
      <c r="B9" t="str">
        <f>IF(H9="","",①参加者一覧表!B17)</f>
        <v/>
      </c>
      <c r="C9" t="str">
        <f>IF(H9="","",①参加者一覧表!C17)</f>
        <v/>
      </c>
      <c r="D9" t="str">
        <f>IF(H9="","",IF(①参加者一覧表!D17="男",1,2))</f>
        <v/>
      </c>
      <c r="E9" t="str">
        <f t="shared" si="0"/>
        <v/>
      </c>
      <c r="F9" t="str">
        <f>IF(H9="","",#REF!)</f>
        <v/>
      </c>
      <c r="G9" t="str">
        <f>IF(H9="","",①参加者一覧表!$C$3)</f>
        <v/>
      </c>
      <c r="H9" t="str">
        <f>IF(①参加者一覧表!P17="","",①参加者一覧表!P17)</f>
        <v/>
      </c>
      <c r="I9" t="str">
        <f>IF(H9="","",IF(①参加者一覧表!F17="","",IF(D9=1,VLOOKUP(①参加者一覧表!F17,#REF!,2,FALSE),VLOOKUP(①参加者一覧表!F17,#REF!,2,FALSE)))&amp;" "&amp;①参加者一覧表!G17)</f>
        <v/>
      </c>
    </row>
    <row r="10" spans="1:9">
      <c r="A10" t="e">
        <f>IF(H10="","",RIGHT(#REF!,4))&amp;(D10&amp;"0000")+H10</f>
        <v>#VALUE!</v>
      </c>
      <c r="B10" t="str">
        <f>IF(H10="","",①参加者一覧表!B18)</f>
        <v/>
      </c>
      <c r="C10" t="str">
        <f>IF(H10="","",①参加者一覧表!C18)</f>
        <v/>
      </c>
      <c r="D10" t="str">
        <f>IF(H10="","",IF(①参加者一覧表!D18="男",1,2))</f>
        <v/>
      </c>
      <c r="E10" t="str">
        <f t="shared" si="0"/>
        <v/>
      </c>
      <c r="F10" t="str">
        <f>IF(H10="","",#REF!)</f>
        <v/>
      </c>
      <c r="G10" t="str">
        <f>IF(H10="","",①参加者一覧表!$C$3)</f>
        <v/>
      </c>
      <c r="H10" t="str">
        <f>IF(①参加者一覧表!P18="","",①参加者一覧表!P18)</f>
        <v/>
      </c>
      <c r="I10" t="str">
        <f>IF(H10="","",IF(①参加者一覧表!F18="","",IF(D10=1,VLOOKUP(①参加者一覧表!F18,#REF!,2,FALSE),VLOOKUP(①参加者一覧表!F18,#REF!,2,FALSE)))&amp;" "&amp;①参加者一覧表!G18)</f>
        <v/>
      </c>
    </row>
    <row r="11" spans="1:9">
      <c r="A11" t="e">
        <f>IF(H11="","",RIGHT(#REF!,4))&amp;(D11&amp;"0000")+H11</f>
        <v>#VALUE!</v>
      </c>
      <c r="B11" t="str">
        <f>IF(H11="","",①参加者一覧表!B19)</f>
        <v/>
      </c>
      <c r="C11" t="str">
        <f>IF(H11="","",①参加者一覧表!C19)</f>
        <v/>
      </c>
      <c r="D11" t="str">
        <f>IF(H11="","",IF(①参加者一覧表!D19="男",1,2))</f>
        <v/>
      </c>
      <c r="E11" t="str">
        <f t="shared" si="0"/>
        <v/>
      </c>
      <c r="F11" t="str">
        <f>IF(H11="","",#REF!)</f>
        <v/>
      </c>
      <c r="G11" t="str">
        <f>IF(H11="","",①参加者一覧表!$C$3)</f>
        <v/>
      </c>
      <c r="H11" t="str">
        <f>IF(①参加者一覧表!P19="","",①参加者一覧表!P19)</f>
        <v/>
      </c>
      <c r="I11" t="str">
        <f>IF(H11="","",IF(①参加者一覧表!F19="","",IF(D11=1,VLOOKUP(①参加者一覧表!F19,#REF!,2,FALSE),VLOOKUP(①参加者一覧表!F19,#REF!,2,FALSE)))&amp;" "&amp;①参加者一覧表!G19)</f>
        <v/>
      </c>
    </row>
    <row r="12" spans="1:9">
      <c r="A12" t="e">
        <f>IF(H12="","",RIGHT(#REF!,4))&amp;(D12&amp;"0000")+H12</f>
        <v>#VALUE!</v>
      </c>
      <c r="B12" t="str">
        <f>IF(H12="","",①参加者一覧表!B20)</f>
        <v/>
      </c>
      <c r="C12" t="str">
        <f>IF(H12="","",①参加者一覧表!C20)</f>
        <v/>
      </c>
      <c r="D12" t="str">
        <f>IF(H12="","",IF(①参加者一覧表!D20="男",1,2))</f>
        <v/>
      </c>
      <c r="E12" t="str">
        <f t="shared" si="0"/>
        <v/>
      </c>
      <c r="F12" t="str">
        <f>IF(H12="","",#REF!)</f>
        <v/>
      </c>
      <c r="G12" t="str">
        <f>IF(H12="","",①参加者一覧表!$C$3)</f>
        <v/>
      </c>
      <c r="H12" t="str">
        <f>IF(①参加者一覧表!P20="","",①参加者一覧表!P20)</f>
        <v/>
      </c>
      <c r="I12" t="str">
        <f>IF(H12="","",IF(①参加者一覧表!F20="","",IF(D12=1,VLOOKUP(①参加者一覧表!F20,#REF!,2,FALSE),VLOOKUP(①参加者一覧表!F20,#REF!,2,FALSE)))&amp;" "&amp;①参加者一覧表!G20)</f>
        <v/>
      </c>
    </row>
    <row r="13" spans="1:9">
      <c r="A13" t="e">
        <f>IF(H13="","",RIGHT(#REF!,4))&amp;(D13&amp;"0000")+H13</f>
        <v>#VALUE!</v>
      </c>
      <c r="B13" t="str">
        <f>IF(H13="","",①参加者一覧表!B21)</f>
        <v/>
      </c>
      <c r="C13" t="str">
        <f>IF(H13="","",①参加者一覧表!C21)</f>
        <v/>
      </c>
      <c r="D13" t="str">
        <f>IF(H13="","",IF(①参加者一覧表!D21="男",1,2))</f>
        <v/>
      </c>
      <c r="E13" t="str">
        <f t="shared" si="0"/>
        <v/>
      </c>
      <c r="F13" t="str">
        <f>IF(H13="","",#REF!)</f>
        <v/>
      </c>
      <c r="G13" t="str">
        <f>IF(H13="","",①参加者一覧表!$C$3)</f>
        <v/>
      </c>
      <c r="H13" t="str">
        <f>IF(①参加者一覧表!P21="","",①参加者一覧表!P21)</f>
        <v/>
      </c>
      <c r="I13" t="str">
        <f>IF(H13="","",IF(①参加者一覧表!F21="","",IF(D13=1,VLOOKUP(①参加者一覧表!F21,#REF!,2,FALSE),VLOOKUP(①参加者一覧表!F21,#REF!,2,FALSE)))&amp;" "&amp;①参加者一覧表!G21)</f>
        <v/>
      </c>
    </row>
    <row r="14" spans="1:9">
      <c r="A14" t="e">
        <f>IF(H14="","",RIGHT(#REF!,4))&amp;(D14&amp;"0000")+H14</f>
        <v>#VALUE!</v>
      </c>
      <c r="B14" t="str">
        <f>IF(H14="","",①参加者一覧表!B22)</f>
        <v/>
      </c>
      <c r="C14" t="str">
        <f>IF(H14="","",①参加者一覧表!C22)</f>
        <v/>
      </c>
      <c r="D14" t="str">
        <f>IF(H14="","",IF(①参加者一覧表!D22="男",1,2))</f>
        <v/>
      </c>
      <c r="E14" t="str">
        <f t="shared" si="0"/>
        <v/>
      </c>
      <c r="F14" t="str">
        <f>IF(H14="","",#REF!)</f>
        <v/>
      </c>
      <c r="G14" t="str">
        <f>IF(H14="","",①参加者一覧表!$C$3)</f>
        <v/>
      </c>
      <c r="H14" t="str">
        <f>IF(①参加者一覧表!P22="","",①参加者一覧表!P22)</f>
        <v/>
      </c>
      <c r="I14" t="str">
        <f>IF(H14="","",IF(①参加者一覧表!F22="","",IF(D14=1,VLOOKUP(①参加者一覧表!F22,#REF!,2,FALSE),VLOOKUP(①参加者一覧表!F22,#REF!,2,FALSE)))&amp;" "&amp;①参加者一覧表!G22)</f>
        <v/>
      </c>
    </row>
    <row r="15" spans="1:9">
      <c r="A15" t="e">
        <f>IF(H15="","",RIGHT(#REF!,4))&amp;(D15&amp;"0000")+H15</f>
        <v>#VALUE!</v>
      </c>
      <c r="B15" t="str">
        <f>IF(H15="","",①参加者一覧表!B23)</f>
        <v/>
      </c>
      <c r="C15" t="str">
        <f>IF(H15="","",①参加者一覧表!C23)</f>
        <v/>
      </c>
      <c r="D15" t="str">
        <f>IF(H15="","",IF(①参加者一覧表!D23="男",1,2))</f>
        <v/>
      </c>
      <c r="E15" t="str">
        <f t="shared" si="0"/>
        <v/>
      </c>
      <c r="F15" t="str">
        <f>IF(H15="","",#REF!)</f>
        <v/>
      </c>
      <c r="G15" t="str">
        <f>IF(H15="","",①参加者一覧表!$C$3)</f>
        <v/>
      </c>
      <c r="H15" t="str">
        <f>IF(①参加者一覧表!P23="","",①参加者一覧表!P23)</f>
        <v/>
      </c>
      <c r="I15" t="str">
        <f>IF(H15="","",IF(①参加者一覧表!F23="","",IF(D15=1,VLOOKUP(①参加者一覧表!F23,#REF!,2,FALSE),VLOOKUP(①参加者一覧表!F23,#REF!,2,FALSE)))&amp;" "&amp;①参加者一覧表!G23)</f>
        <v/>
      </c>
    </row>
    <row r="16" spans="1:9">
      <c r="A16" t="e">
        <f>IF(H16="","",RIGHT(#REF!,4))&amp;(D16&amp;"0000")+H16</f>
        <v>#VALUE!</v>
      </c>
      <c r="B16" t="str">
        <f>IF(H16="","",①参加者一覧表!B24)</f>
        <v/>
      </c>
      <c r="C16" t="str">
        <f>IF(H16="","",①参加者一覧表!C24)</f>
        <v/>
      </c>
      <c r="D16" t="str">
        <f>IF(H16="","",IF(①参加者一覧表!D24="男",1,2))</f>
        <v/>
      </c>
      <c r="E16" t="str">
        <f t="shared" si="0"/>
        <v/>
      </c>
      <c r="F16" t="str">
        <f>IF(H16="","",#REF!)</f>
        <v/>
      </c>
      <c r="G16" t="str">
        <f>IF(H16="","",①参加者一覧表!$C$3)</f>
        <v/>
      </c>
      <c r="H16" t="str">
        <f>IF(①参加者一覧表!P24="","",①参加者一覧表!P24)</f>
        <v/>
      </c>
      <c r="I16" t="str">
        <f>IF(H16="","",IF(①参加者一覧表!F24="","",IF(D16=1,VLOOKUP(①参加者一覧表!F24,#REF!,2,FALSE),VLOOKUP(①参加者一覧表!F24,#REF!,2,FALSE)))&amp;" "&amp;①参加者一覧表!G24)</f>
        <v/>
      </c>
    </row>
    <row r="17" spans="1:9">
      <c r="A17" t="e">
        <f>IF(H17="","",RIGHT(#REF!,4))&amp;(D17&amp;"0000")+H17</f>
        <v>#VALUE!</v>
      </c>
      <c r="B17" t="str">
        <f>IF(H17="","",①参加者一覧表!B25)</f>
        <v/>
      </c>
      <c r="C17" t="str">
        <f>IF(H17="","",①参加者一覧表!C25)</f>
        <v/>
      </c>
      <c r="D17" t="str">
        <f>IF(H17="","",IF(①参加者一覧表!D25="男",1,2))</f>
        <v/>
      </c>
      <c r="E17" t="str">
        <f t="shared" si="0"/>
        <v/>
      </c>
      <c r="F17" t="str">
        <f>IF(H17="","",#REF!)</f>
        <v/>
      </c>
      <c r="G17" t="str">
        <f>IF(H17="","",①参加者一覧表!$C$3)</f>
        <v/>
      </c>
      <c r="H17" t="str">
        <f>IF(①参加者一覧表!P25="","",①参加者一覧表!P25)</f>
        <v/>
      </c>
      <c r="I17" t="str">
        <f>IF(H17="","",IF(①参加者一覧表!F25="","",IF(D17=1,VLOOKUP(①参加者一覧表!F25,#REF!,2,FALSE),VLOOKUP(①参加者一覧表!F25,#REF!,2,FALSE)))&amp;" "&amp;①参加者一覧表!G25)</f>
        <v/>
      </c>
    </row>
    <row r="18" spans="1:9">
      <c r="A18" t="e">
        <f>IF(H18="","",RIGHT(#REF!,4))&amp;(D18&amp;"0000")+H18</f>
        <v>#VALUE!</v>
      </c>
      <c r="B18" t="str">
        <f>IF(H18="","",①参加者一覧表!B26)</f>
        <v/>
      </c>
      <c r="C18" t="str">
        <f>IF(H18="","",①参加者一覧表!C26)</f>
        <v/>
      </c>
      <c r="D18" t="str">
        <f>IF(H18="","",IF(①参加者一覧表!D26="男",1,2))</f>
        <v/>
      </c>
      <c r="E18" t="str">
        <f t="shared" si="0"/>
        <v/>
      </c>
      <c r="F18" t="str">
        <f>IF(H18="","",#REF!)</f>
        <v/>
      </c>
      <c r="G18" t="str">
        <f>IF(H18="","",①参加者一覧表!$C$3)</f>
        <v/>
      </c>
      <c r="H18" t="str">
        <f>IF(①参加者一覧表!P26="","",①参加者一覧表!P26)</f>
        <v/>
      </c>
      <c r="I18" t="str">
        <f>IF(H18="","",IF(①参加者一覧表!F26="","",IF(D18=1,VLOOKUP(①参加者一覧表!F26,#REF!,2,FALSE),VLOOKUP(①参加者一覧表!F26,#REF!,2,FALSE)))&amp;" "&amp;①参加者一覧表!G26)</f>
        <v/>
      </c>
    </row>
    <row r="19" spans="1:9">
      <c r="A19" t="e">
        <f>IF(H19="","",RIGHT(#REF!,4))&amp;(D19&amp;"0000")+H19</f>
        <v>#VALUE!</v>
      </c>
      <c r="B19" t="str">
        <f>IF(H19="","",①参加者一覧表!B27)</f>
        <v/>
      </c>
      <c r="C19" t="str">
        <f>IF(H19="","",①参加者一覧表!C27)</f>
        <v/>
      </c>
      <c r="D19" t="str">
        <f>IF(H19="","",IF(①参加者一覧表!D27="男",1,2))</f>
        <v/>
      </c>
      <c r="E19" t="str">
        <f t="shared" si="0"/>
        <v/>
      </c>
      <c r="F19" t="str">
        <f>IF(H19="","",#REF!)</f>
        <v/>
      </c>
      <c r="G19" t="str">
        <f>IF(H19="","",①参加者一覧表!$C$3)</f>
        <v/>
      </c>
      <c r="H19" t="str">
        <f>IF(①参加者一覧表!P27="","",①参加者一覧表!P27)</f>
        <v/>
      </c>
      <c r="I19" t="str">
        <f>IF(H19="","",IF(①参加者一覧表!F27="","",IF(D19=1,VLOOKUP(①参加者一覧表!F27,#REF!,2,FALSE),VLOOKUP(①参加者一覧表!F27,#REF!,2,FALSE)))&amp;" "&amp;①参加者一覧表!G27)</f>
        <v/>
      </c>
    </row>
    <row r="20" spans="1:9">
      <c r="A20" t="e">
        <f>IF(H20="","",RIGHT(#REF!,4))&amp;(D20&amp;"0000")+H20</f>
        <v>#VALUE!</v>
      </c>
      <c r="B20" t="str">
        <f>IF(H20="","",①参加者一覧表!B28)</f>
        <v/>
      </c>
      <c r="C20" t="str">
        <f>IF(H20="","",①参加者一覧表!C28)</f>
        <v/>
      </c>
      <c r="D20" t="str">
        <f>IF(H20="","",IF(①参加者一覧表!D28="男",1,2))</f>
        <v/>
      </c>
      <c r="E20" t="str">
        <f t="shared" si="0"/>
        <v/>
      </c>
      <c r="F20" t="str">
        <f>IF(H20="","",#REF!)</f>
        <v/>
      </c>
      <c r="G20" t="str">
        <f>IF(H20="","",①参加者一覧表!$C$3)</f>
        <v/>
      </c>
      <c r="H20" t="str">
        <f>IF(①参加者一覧表!P28="","",①参加者一覧表!P28)</f>
        <v/>
      </c>
      <c r="I20" t="str">
        <f>IF(H20="","",IF(①参加者一覧表!F28="","",IF(D20=1,VLOOKUP(①参加者一覧表!F28,#REF!,2,FALSE),VLOOKUP(①参加者一覧表!F28,#REF!,2,FALSE)))&amp;" "&amp;①参加者一覧表!G28)</f>
        <v/>
      </c>
    </row>
    <row r="21" spans="1:9">
      <c r="A21" t="e">
        <f>IF(H21="","",RIGHT(#REF!,4))&amp;(D21&amp;"0000")+H21</f>
        <v>#VALUE!</v>
      </c>
      <c r="B21" t="str">
        <f>IF(H21="","",①参加者一覧表!B29)</f>
        <v/>
      </c>
      <c r="C21" t="str">
        <f>IF(H21="","",①参加者一覧表!C29)</f>
        <v/>
      </c>
      <c r="D21" t="str">
        <f>IF(H21="","",IF(①参加者一覧表!D29="男",1,2))</f>
        <v/>
      </c>
      <c r="E21" t="str">
        <f t="shared" si="0"/>
        <v/>
      </c>
      <c r="F21" t="str">
        <f>IF(H21="","",#REF!)</f>
        <v/>
      </c>
      <c r="G21" t="str">
        <f>IF(H21="","",①参加者一覧表!$C$3)</f>
        <v/>
      </c>
      <c r="H21" t="str">
        <f>IF(①参加者一覧表!P29="","",①参加者一覧表!P29)</f>
        <v/>
      </c>
      <c r="I21" t="str">
        <f>IF(H21="","",IF(①参加者一覧表!F29="","",IF(D21=1,VLOOKUP(①参加者一覧表!F29,#REF!,2,FALSE),VLOOKUP(①参加者一覧表!F29,#REF!,2,FALSE)))&amp;" "&amp;①参加者一覧表!G29)</f>
        <v/>
      </c>
    </row>
    <row r="22" spans="1:9">
      <c r="A22" t="e">
        <f>IF(H22="","",RIGHT(#REF!,4))&amp;(D22&amp;"0000")+H22</f>
        <v>#VALUE!</v>
      </c>
      <c r="B22" t="str">
        <f>IF(H22="","",①参加者一覧表!B30)</f>
        <v/>
      </c>
      <c r="C22" t="str">
        <f>IF(H22="","",①参加者一覧表!C30)</f>
        <v/>
      </c>
      <c r="D22" t="str">
        <f>IF(H22="","",IF(①参加者一覧表!D30="男",1,2))</f>
        <v/>
      </c>
      <c r="E22" t="str">
        <f t="shared" si="0"/>
        <v/>
      </c>
      <c r="F22" t="str">
        <f>IF(H22="","",#REF!)</f>
        <v/>
      </c>
      <c r="G22" t="str">
        <f>IF(H22="","",①参加者一覧表!$C$3)</f>
        <v/>
      </c>
      <c r="H22" t="str">
        <f>IF(①参加者一覧表!P30="","",①参加者一覧表!P30)</f>
        <v/>
      </c>
      <c r="I22" t="str">
        <f>IF(H22="","",IF(①参加者一覧表!F30="","",IF(D22=1,VLOOKUP(①参加者一覧表!F30,#REF!,2,FALSE),VLOOKUP(①参加者一覧表!F30,#REF!,2,FALSE)))&amp;" "&amp;①参加者一覧表!G30)</f>
        <v/>
      </c>
    </row>
    <row r="23" spans="1:9">
      <c r="A23" t="e">
        <f>IF(H23="","",RIGHT(#REF!,4))&amp;(D23&amp;"0000")+H23</f>
        <v>#VALUE!</v>
      </c>
      <c r="B23" t="str">
        <f>IF(H23="","",①参加者一覧表!B31)</f>
        <v/>
      </c>
      <c r="C23" t="str">
        <f>IF(H23="","",①参加者一覧表!C31)</f>
        <v/>
      </c>
      <c r="D23" t="str">
        <f>IF(H23="","",IF(①参加者一覧表!D31="男",1,2))</f>
        <v/>
      </c>
      <c r="E23" t="str">
        <f t="shared" si="0"/>
        <v/>
      </c>
      <c r="F23" t="str">
        <f>IF(H23="","",#REF!)</f>
        <v/>
      </c>
      <c r="G23" t="str">
        <f>IF(H23="","",①参加者一覧表!$C$3)</f>
        <v/>
      </c>
      <c r="H23" t="str">
        <f>IF(①参加者一覧表!P31="","",①参加者一覧表!P31)</f>
        <v/>
      </c>
      <c r="I23" t="str">
        <f>IF(H23="","",IF(①参加者一覧表!F31="","",IF(D23=1,VLOOKUP(①参加者一覧表!F31,#REF!,2,FALSE),VLOOKUP(①参加者一覧表!F31,#REF!,2,FALSE)))&amp;" "&amp;①参加者一覧表!G31)</f>
        <v/>
      </c>
    </row>
    <row r="24" spans="1:9">
      <c r="A24" t="e">
        <f>IF(H24="","",RIGHT(#REF!,4))&amp;(D24&amp;"0000")+H24</f>
        <v>#VALUE!</v>
      </c>
      <c r="B24" t="str">
        <f>IF(H24="","",①参加者一覧表!B32)</f>
        <v/>
      </c>
      <c r="C24" t="str">
        <f>IF(H24="","",①参加者一覧表!C32)</f>
        <v/>
      </c>
      <c r="D24" t="str">
        <f>IF(H24="","",IF(①参加者一覧表!D32="男",1,2))</f>
        <v/>
      </c>
      <c r="E24" t="str">
        <f t="shared" si="0"/>
        <v/>
      </c>
      <c r="F24" t="str">
        <f>IF(H24="","",#REF!)</f>
        <v/>
      </c>
      <c r="G24" t="str">
        <f>IF(H24="","",①参加者一覧表!$C$3)</f>
        <v/>
      </c>
      <c r="H24" t="str">
        <f>IF(①参加者一覧表!P32="","",①参加者一覧表!P32)</f>
        <v/>
      </c>
      <c r="I24" t="str">
        <f>IF(H24="","",IF(①参加者一覧表!F32="","",IF(D24=1,VLOOKUP(①参加者一覧表!F32,#REF!,2,FALSE),VLOOKUP(①参加者一覧表!F32,#REF!,2,FALSE)))&amp;" "&amp;①参加者一覧表!G32)</f>
        <v/>
      </c>
    </row>
    <row r="25" spans="1:9">
      <c r="A25" t="e">
        <f>IF(H25="","",RIGHT(#REF!,4))&amp;(D25&amp;"0000")+H25</f>
        <v>#VALUE!</v>
      </c>
      <c r="B25" t="str">
        <f>IF(H25="","",①参加者一覧表!B33)</f>
        <v/>
      </c>
      <c r="C25" t="str">
        <f>IF(H25="","",①参加者一覧表!C33)</f>
        <v/>
      </c>
      <c r="D25" t="str">
        <f>IF(H25="","",IF(①参加者一覧表!D33="男",1,2))</f>
        <v/>
      </c>
      <c r="E25" t="str">
        <f t="shared" si="0"/>
        <v/>
      </c>
      <c r="F25" t="str">
        <f>IF(H25="","",#REF!)</f>
        <v/>
      </c>
      <c r="G25" t="str">
        <f>IF(H25="","",①参加者一覧表!$C$3)</f>
        <v/>
      </c>
      <c r="H25" t="str">
        <f>IF(①参加者一覧表!P33="","",①参加者一覧表!P33)</f>
        <v/>
      </c>
      <c r="I25" t="str">
        <f>IF(H25="","",IF(①参加者一覧表!F33="","",IF(D25=1,VLOOKUP(①参加者一覧表!F33,#REF!,2,FALSE),VLOOKUP(①参加者一覧表!F33,#REF!,2,FALSE)))&amp;" "&amp;①参加者一覧表!G33)</f>
        <v/>
      </c>
    </row>
    <row r="26" spans="1:9">
      <c r="A26" t="e">
        <f>IF(H26="","",RIGHT(#REF!,4))&amp;(D26&amp;"0000")+H26</f>
        <v>#VALUE!</v>
      </c>
      <c r="B26" t="str">
        <f>IF(H26="","",①参加者一覧表!B34)</f>
        <v/>
      </c>
      <c r="C26" t="str">
        <f>IF(H26="","",①参加者一覧表!C34)</f>
        <v/>
      </c>
      <c r="D26" t="str">
        <f>IF(H26="","",IF(①参加者一覧表!D34="男",1,2))</f>
        <v/>
      </c>
      <c r="E26" t="str">
        <f t="shared" si="0"/>
        <v/>
      </c>
      <c r="F26" t="str">
        <f>IF(H26="","",#REF!)</f>
        <v/>
      </c>
      <c r="G26" t="str">
        <f>IF(H26="","",①参加者一覧表!$C$3)</f>
        <v/>
      </c>
      <c r="H26" t="str">
        <f>IF(①参加者一覧表!P34="","",①参加者一覧表!P34)</f>
        <v/>
      </c>
      <c r="I26" t="str">
        <f>IF(H26="","",IF(①参加者一覧表!F34="","",IF(D26=1,VLOOKUP(①参加者一覧表!F34,#REF!,2,FALSE),VLOOKUP(①参加者一覧表!F34,#REF!,2,FALSE)))&amp;" "&amp;①参加者一覧表!G34)</f>
        <v/>
      </c>
    </row>
    <row r="27" spans="1:9">
      <c r="A27" t="e">
        <f>IF(H27="","",RIGHT(#REF!,4))&amp;(D27&amp;"0000")+H27</f>
        <v>#VALUE!</v>
      </c>
      <c r="B27" t="str">
        <f>IF(H27="","",①参加者一覧表!B35)</f>
        <v/>
      </c>
      <c r="C27" t="str">
        <f>IF(H27="","",①参加者一覧表!C35)</f>
        <v/>
      </c>
      <c r="D27" t="str">
        <f>IF(H27="","",IF(①参加者一覧表!D35="男",1,2))</f>
        <v/>
      </c>
      <c r="E27" t="str">
        <f t="shared" si="0"/>
        <v/>
      </c>
      <c r="F27" t="str">
        <f>IF(H27="","",#REF!)</f>
        <v/>
      </c>
      <c r="G27" t="str">
        <f>IF(H27="","",①参加者一覧表!$C$3)</f>
        <v/>
      </c>
      <c r="H27" t="str">
        <f>IF(①参加者一覧表!P35="","",①参加者一覧表!P35)</f>
        <v/>
      </c>
      <c r="I27" t="str">
        <f>IF(H27="","",IF(①参加者一覧表!F35="","",IF(D27=1,VLOOKUP(①参加者一覧表!F35,#REF!,2,FALSE),VLOOKUP(①参加者一覧表!F35,#REF!,2,FALSE)))&amp;" "&amp;①参加者一覧表!G35)</f>
        <v/>
      </c>
    </row>
    <row r="28" spans="1:9">
      <c r="A28" t="e">
        <f>IF(H28="","",RIGHT(#REF!,4))&amp;(D28&amp;"0000")+H28</f>
        <v>#VALUE!</v>
      </c>
      <c r="B28" t="str">
        <f>IF(H28="","",①参加者一覧表!B36)</f>
        <v/>
      </c>
      <c r="C28" t="str">
        <f>IF(H28="","",①参加者一覧表!C36)</f>
        <v/>
      </c>
      <c r="D28" t="str">
        <f>IF(H28="","",IF(①参加者一覧表!D36="男",1,2))</f>
        <v/>
      </c>
      <c r="E28" t="str">
        <f t="shared" si="0"/>
        <v/>
      </c>
      <c r="F28" t="str">
        <f>IF(H28="","",#REF!)</f>
        <v/>
      </c>
      <c r="G28" t="str">
        <f>IF(H28="","",①参加者一覧表!$C$3)</f>
        <v/>
      </c>
      <c r="H28" t="str">
        <f>IF(①参加者一覧表!P36="","",①参加者一覧表!P36)</f>
        <v/>
      </c>
      <c r="I28" t="str">
        <f>IF(H28="","",IF(①参加者一覧表!F36="","",IF(D28=1,VLOOKUP(①参加者一覧表!F36,#REF!,2,FALSE),VLOOKUP(①参加者一覧表!F36,#REF!,2,FALSE)))&amp;" "&amp;①参加者一覧表!G36)</f>
        <v/>
      </c>
    </row>
    <row r="29" spans="1:9">
      <c r="A29" t="e">
        <f>IF(H29="","",RIGHT(#REF!,4))&amp;(D29&amp;"0000")+H29</f>
        <v>#VALUE!</v>
      </c>
      <c r="B29" t="str">
        <f>IF(H29="","",①参加者一覧表!B37)</f>
        <v/>
      </c>
      <c r="C29" t="str">
        <f>IF(H29="","",①参加者一覧表!C37)</f>
        <v/>
      </c>
      <c r="D29" t="str">
        <f>IF(H29="","",IF(①参加者一覧表!D37="男",1,2))</f>
        <v/>
      </c>
      <c r="E29" t="str">
        <f t="shared" si="0"/>
        <v/>
      </c>
      <c r="F29" t="str">
        <f>IF(H29="","",#REF!)</f>
        <v/>
      </c>
      <c r="G29" t="str">
        <f>IF(H29="","",①参加者一覧表!$C$3)</f>
        <v/>
      </c>
      <c r="H29" t="str">
        <f>IF(①参加者一覧表!P37="","",①参加者一覧表!P37)</f>
        <v/>
      </c>
      <c r="I29" t="str">
        <f>IF(H29="","",IF(①参加者一覧表!F37="","",IF(D29=1,VLOOKUP(①参加者一覧表!F37,#REF!,2,FALSE),VLOOKUP(①参加者一覧表!F37,#REF!,2,FALSE)))&amp;" "&amp;①参加者一覧表!G37)</f>
        <v/>
      </c>
    </row>
    <row r="30" spans="1:9">
      <c r="A30" t="e">
        <f>IF(H30="","",RIGHT(#REF!,4))&amp;(D30&amp;"0000")+H30</f>
        <v>#VALUE!</v>
      </c>
      <c r="B30" t="str">
        <f>IF(H30="","",①参加者一覧表!B38)</f>
        <v/>
      </c>
      <c r="C30" t="str">
        <f>IF(H30="","",①参加者一覧表!C38)</f>
        <v/>
      </c>
      <c r="D30" t="str">
        <f>IF(H30="","",IF(①参加者一覧表!D38="男",1,2))</f>
        <v/>
      </c>
      <c r="E30" t="str">
        <f t="shared" si="0"/>
        <v/>
      </c>
      <c r="F30" t="str">
        <f>IF(H30="","",#REF!)</f>
        <v/>
      </c>
      <c r="G30" t="str">
        <f>IF(H30="","",①参加者一覧表!$C$3)</f>
        <v/>
      </c>
      <c r="H30" t="str">
        <f>IF(①参加者一覧表!P38="","",①参加者一覧表!P38)</f>
        <v/>
      </c>
      <c r="I30" t="str">
        <f>IF(H30="","",IF(①参加者一覧表!F38="","",IF(D30=1,VLOOKUP(①参加者一覧表!F38,#REF!,2,FALSE),VLOOKUP(①参加者一覧表!F38,#REF!,2,FALSE)))&amp;" "&amp;①参加者一覧表!G38)</f>
        <v/>
      </c>
    </row>
    <row r="31" spans="1:9">
      <c r="A31" t="e">
        <f>IF(H31="","",RIGHT(#REF!,4))&amp;(D31&amp;"0000")+H31</f>
        <v>#VALUE!</v>
      </c>
      <c r="B31" t="str">
        <f>IF(H31="","",①参加者一覧表!B39)</f>
        <v/>
      </c>
      <c r="C31" t="str">
        <f>IF(H31="","",①参加者一覧表!C39)</f>
        <v/>
      </c>
      <c r="D31" t="str">
        <f>IF(H31="","",IF(①参加者一覧表!D39="男",1,2))</f>
        <v/>
      </c>
      <c r="E31" t="str">
        <f t="shared" si="0"/>
        <v/>
      </c>
      <c r="F31" t="str">
        <f>IF(H31="","",#REF!)</f>
        <v/>
      </c>
      <c r="G31" t="str">
        <f>IF(H31="","",①参加者一覧表!$C$3)</f>
        <v/>
      </c>
      <c r="H31" t="str">
        <f>IF(①参加者一覧表!P39="","",①参加者一覧表!P39)</f>
        <v/>
      </c>
      <c r="I31" t="str">
        <f>IF(H31="","",IF(①参加者一覧表!F39="","",IF(D31=1,VLOOKUP(①参加者一覧表!F39,#REF!,2,FALSE),VLOOKUP(①参加者一覧表!F39,#REF!,2,FALSE)))&amp;" "&amp;①参加者一覧表!G39)</f>
        <v/>
      </c>
    </row>
    <row r="32" spans="1:9">
      <c r="A32" t="e">
        <f>IF(H32="","",RIGHT(#REF!,4))&amp;(D32&amp;"0000")+H32</f>
        <v>#VALUE!</v>
      </c>
      <c r="B32" t="str">
        <f>IF(H32="","",①参加者一覧表!B40)</f>
        <v/>
      </c>
      <c r="C32" t="str">
        <f>IF(H32="","",①参加者一覧表!C40)</f>
        <v/>
      </c>
      <c r="D32" t="str">
        <f>IF(H32="","",IF(①参加者一覧表!D40="男",1,2))</f>
        <v/>
      </c>
      <c r="E32" t="str">
        <f t="shared" si="0"/>
        <v/>
      </c>
      <c r="F32" t="str">
        <f>IF(H32="","",#REF!)</f>
        <v/>
      </c>
      <c r="G32" t="str">
        <f>IF(H32="","",①参加者一覧表!$C$3)</f>
        <v/>
      </c>
      <c r="H32" t="str">
        <f>IF(①参加者一覧表!P40="","",①参加者一覧表!P40)</f>
        <v/>
      </c>
      <c r="I32" t="str">
        <f>IF(H32="","",IF(①参加者一覧表!F40="","",IF(D32=1,VLOOKUP(①参加者一覧表!F40,#REF!,2,FALSE),VLOOKUP(①参加者一覧表!F40,#REF!,2,FALSE)))&amp;" "&amp;①参加者一覧表!G40)</f>
        <v/>
      </c>
    </row>
    <row r="33" spans="1:9">
      <c r="A33" t="e">
        <f>IF(H33="","",RIGHT(#REF!,4))&amp;(D33&amp;"0000")+H33</f>
        <v>#VALUE!</v>
      </c>
      <c r="B33" t="str">
        <f>IF(H33="","",①参加者一覧表!B41)</f>
        <v/>
      </c>
      <c r="C33" t="str">
        <f>IF(H33="","",①参加者一覧表!C41)</f>
        <v/>
      </c>
      <c r="D33" t="str">
        <f>IF(H33="","",IF(①参加者一覧表!D41="男",1,2))</f>
        <v/>
      </c>
      <c r="E33" t="str">
        <f t="shared" si="0"/>
        <v/>
      </c>
      <c r="F33" t="str">
        <f>IF(H33="","",#REF!)</f>
        <v/>
      </c>
      <c r="G33" t="str">
        <f>IF(H33="","",①参加者一覧表!$C$3)</f>
        <v/>
      </c>
      <c r="H33" t="str">
        <f>IF(①参加者一覧表!P41="","",①参加者一覧表!P41)</f>
        <v/>
      </c>
      <c r="I33" t="str">
        <f>IF(H33="","",IF(①参加者一覧表!F41="","",IF(D33=1,VLOOKUP(①参加者一覧表!F41,#REF!,2,FALSE),VLOOKUP(①参加者一覧表!F41,#REF!,2,FALSE)))&amp;" "&amp;①参加者一覧表!G41)</f>
        <v/>
      </c>
    </row>
    <row r="34" spans="1:9">
      <c r="A34" t="e">
        <f>IF(H34="","",RIGHT(#REF!,4))&amp;(D34&amp;"0000")+H34</f>
        <v>#VALUE!</v>
      </c>
      <c r="B34" t="str">
        <f>IF(H34="","",①参加者一覧表!B42)</f>
        <v/>
      </c>
      <c r="C34" t="str">
        <f>IF(H34="","",①参加者一覧表!C42)</f>
        <v/>
      </c>
      <c r="D34" t="str">
        <f>IF(H34="","",IF(①参加者一覧表!D42="男",1,2))</f>
        <v/>
      </c>
      <c r="E34" t="str">
        <f t="shared" si="0"/>
        <v/>
      </c>
      <c r="F34" t="str">
        <f>IF(H34="","",#REF!)</f>
        <v/>
      </c>
      <c r="G34" t="str">
        <f>IF(H34="","",①参加者一覧表!$C$3)</f>
        <v/>
      </c>
      <c r="H34" t="str">
        <f>IF(①参加者一覧表!P42="","",①参加者一覧表!P42)</f>
        <v/>
      </c>
      <c r="I34" t="str">
        <f>IF(H34="","",IF(①参加者一覧表!F42="","",IF(D34=1,VLOOKUP(①参加者一覧表!F42,#REF!,2,FALSE),VLOOKUP(①参加者一覧表!F42,#REF!,2,FALSE)))&amp;" "&amp;①参加者一覧表!G42)</f>
        <v/>
      </c>
    </row>
    <row r="35" spans="1:9">
      <c r="A35" t="e">
        <f>IF(H35="","",RIGHT(#REF!,4))&amp;(D35&amp;"0000")+H35</f>
        <v>#VALUE!</v>
      </c>
      <c r="B35" t="str">
        <f>IF(H35="","",①参加者一覧表!B43)</f>
        <v/>
      </c>
      <c r="C35" t="str">
        <f>IF(H35="","",①参加者一覧表!C43)</f>
        <v/>
      </c>
      <c r="D35" t="str">
        <f>IF(H35="","",IF(①参加者一覧表!D43="男",1,2))</f>
        <v/>
      </c>
      <c r="E35" t="str">
        <f t="shared" si="0"/>
        <v/>
      </c>
      <c r="F35" t="str">
        <f>IF(H35="","",#REF!)</f>
        <v/>
      </c>
      <c r="G35" t="str">
        <f>IF(H35="","",①参加者一覧表!$C$3)</f>
        <v/>
      </c>
      <c r="H35" t="str">
        <f>IF(①参加者一覧表!P43="","",①参加者一覧表!P43)</f>
        <v/>
      </c>
      <c r="I35" t="str">
        <f>IF(H35="","",IF(①参加者一覧表!F43="","",IF(D35=1,VLOOKUP(①参加者一覧表!F43,#REF!,2,FALSE),VLOOKUP(①参加者一覧表!F43,#REF!,2,FALSE)))&amp;" "&amp;①参加者一覧表!G43)</f>
        <v/>
      </c>
    </row>
    <row r="36" spans="1:9">
      <c r="A36" t="e">
        <f>IF(H36="","",RIGHT(#REF!,4))&amp;(D36&amp;"0000")+H36</f>
        <v>#VALUE!</v>
      </c>
      <c r="B36" t="str">
        <f>IF(H36="","",①参加者一覧表!B44)</f>
        <v/>
      </c>
      <c r="C36" t="str">
        <f>IF(H36="","",①参加者一覧表!C44)</f>
        <v/>
      </c>
      <c r="D36" t="str">
        <f>IF(H36="","",IF(①参加者一覧表!D44="男",1,2))</f>
        <v/>
      </c>
      <c r="E36" t="str">
        <f t="shared" si="0"/>
        <v/>
      </c>
      <c r="F36" t="str">
        <f>IF(H36="","",#REF!)</f>
        <v/>
      </c>
      <c r="G36" t="str">
        <f>IF(H36="","",①参加者一覧表!$C$3)</f>
        <v/>
      </c>
      <c r="H36" t="str">
        <f>IF(①参加者一覧表!P44="","",①参加者一覧表!P44)</f>
        <v/>
      </c>
      <c r="I36" t="str">
        <f>IF(H36="","",IF(①参加者一覧表!F44="","",IF(D36=1,VLOOKUP(①参加者一覧表!F44,#REF!,2,FALSE),VLOOKUP(①参加者一覧表!F44,#REF!,2,FALSE)))&amp;" "&amp;①参加者一覧表!G44)</f>
        <v/>
      </c>
    </row>
    <row r="37" spans="1:9">
      <c r="A37" t="e">
        <f>IF(H37="","",RIGHT(#REF!,4))&amp;(D37&amp;"0000")+H37</f>
        <v>#VALUE!</v>
      </c>
      <c r="B37" t="str">
        <f>IF(H37="","",①参加者一覧表!B45)</f>
        <v/>
      </c>
      <c r="C37" t="str">
        <f>IF(H37="","",①参加者一覧表!C45)</f>
        <v/>
      </c>
      <c r="D37" t="str">
        <f>IF(H37="","",IF(①参加者一覧表!D45="男",1,2))</f>
        <v/>
      </c>
      <c r="E37" t="str">
        <f t="shared" si="0"/>
        <v/>
      </c>
      <c r="F37" t="str">
        <f>IF(H37="","",#REF!)</f>
        <v/>
      </c>
      <c r="G37" t="str">
        <f>IF(H37="","",①参加者一覧表!$C$3)</f>
        <v/>
      </c>
      <c r="H37" t="str">
        <f>IF(①参加者一覧表!P45="","",①参加者一覧表!P45)</f>
        <v/>
      </c>
      <c r="I37" t="str">
        <f>IF(H37="","",IF(①参加者一覧表!F45="","",IF(D37=1,VLOOKUP(①参加者一覧表!F45,#REF!,2,FALSE),VLOOKUP(①参加者一覧表!F45,#REF!,2,FALSE)))&amp;" "&amp;①参加者一覧表!G45)</f>
        <v/>
      </c>
    </row>
    <row r="38" spans="1:9">
      <c r="A38" t="e">
        <f>IF(H38="","",RIGHT(#REF!,4))&amp;(D38&amp;"0000")+H38</f>
        <v>#VALUE!</v>
      </c>
      <c r="B38" t="str">
        <f>IF(H38="","",①参加者一覧表!B46)</f>
        <v/>
      </c>
      <c r="C38" t="str">
        <f>IF(H38="","",①参加者一覧表!C46)</f>
        <v/>
      </c>
      <c r="D38" t="str">
        <f>IF(H38="","",IF(①参加者一覧表!D46="男",1,2))</f>
        <v/>
      </c>
      <c r="E38" t="str">
        <f t="shared" si="0"/>
        <v/>
      </c>
      <c r="F38" t="str">
        <f>IF(H38="","",#REF!)</f>
        <v/>
      </c>
      <c r="G38" t="str">
        <f>IF(H38="","",①参加者一覧表!$C$3)</f>
        <v/>
      </c>
      <c r="H38" t="str">
        <f>IF(①参加者一覧表!P46="","",①参加者一覧表!P46)</f>
        <v/>
      </c>
      <c r="I38" t="str">
        <f>IF(H38="","",IF(①参加者一覧表!F46="","",IF(D38=1,VLOOKUP(①参加者一覧表!F46,#REF!,2,FALSE),VLOOKUP(①参加者一覧表!F46,#REF!,2,FALSE)))&amp;" "&amp;①参加者一覧表!G46)</f>
        <v/>
      </c>
    </row>
    <row r="39" spans="1:9">
      <c r="A39" t="e">
        <f>IF(H39="","",RIGHT(#REF!,4))&amp;(D39&amp;"0000")+H39</f>
        <v>#VALUE!</v>
      </c>
      <c r="B39" t="str">
        <f>IF(H39="","",①参加者一覧表!B47)</f>
        <v/>
      </c>
      <c r="C39" t="str">
        <f>IF(H39="","",①参加者一覧表!C47)</f>
        <v/>
      </c>
      <c r="D39" t="str">
        <f>IF(H39="","",IF(①参加者一覧表!D47="男",1,2))</f>
        <v/>
      </c>
      <c r="E39" t="str">
        <f t="shared" si="0"/>
        <v/>
      </c>
      <c r="F39" t="str">
        <f>IF(H39="","",#REF!)</f>
        <v/>
      </c>
      <c r="G39" t="str">
        <f>IF(H39="","",①参加者一覧表!$C$3)</f>
        <v/>
      </c>
      <c r="H39" t="str">
        <f>IF(①参加者一覧表!P47="","",①参加者一覧表!P47)</f>
        <v/>
      </c>
      <c r="I39" t="str">
        <f>IF(H39="","",IF(①参加者一覧表!F47="","",IF(D39=1,VLOOKUP(①参加者一覧表!F47,#REF!,2,FALSE),VLOOKUP(①参加者一覧表!F47,#REF!,2,FALSE)))&amp;" "&amp;①参加者一覧表!G47)</f>
        <v/>
      </c>
    </row>
    <row r="40" spans="1:9">
      <c r="A40" t="e">
        <f>IF(H40="","",RIGHT(#REF!,4))&amp;(D40&amp;"0000")+H40</f>
        <v>#VALUE!</v>
      </c>
      <c r="B40" t="str">
        <f>IF(H40="","",①参加者一覧表!B48)</f>
        <v/>
      </c>
      <c r="C40" t="str">
        <f>IF(H40="","",①参加者一覧表!C48)</f>
        <v/>
      </c>
      <c r="D40" t="str">
        <f>IF(H40="","",IF(①参加者一覧表!D48="男",1,2))</f>
        <v/>
      </c>
      <c r="E40" t="str">
        <f t="shared" si="0"/>
        <v/>
      </c>
      <c r="F40" t="str">
        <f>IF(H40="","",#REF!)</f>
        <v/>
      </c>
      <c r="G40" t="str">
        <f>IF(H40="","",①参加者一覧表!$C$3)</f>
        <v/>
      </c>
      <c r="H40" t="str">
        <f>IF(①参加者一覧表!P48="","",①参加者一覧表!P48)</f>
        <v/>
      </c>
      <c r="I40" t="str">
        <f>IF(H40="","",IF(①参加者一覧表!F48="","",IF(D40=1,VLOOKUP(①参加者一覧表!F48,#REF!,2,FALSE),VLOOKUP(①参加者一覧表!F48,#REF!,2,FALSE)))&amp;" "&amp;①参加者一覧表!G48)</f>
        <v/>
      </c>
    </row>
    <row r="41" spans="1:9">
      <c r="A41" t="e">
        <f>IF(H41="","",RIGHT(#REF!,4))&amp;(D41&amp;"0000")+H41</f>
        <v>#VALUE!</v>
      </c>
      <c r="B41" t="str">
        <f>IF(H41="","",①参加者一覧表!B49)</f>
        <v/>
      </c>
      <c r="C41" t="str">
        <f>IF(H41="","",①参加者一覧表!C49)</f>
        <v/>
      </c>
      <c r="D41" t="str">
        <f>IF(H41="","",IF(①参加者一覧表!D49="男",1,2))</f>
        <v/>
      </c>
      <c r="E41" t="str">
        <f t="shared" si="0"/>
        <v/>
      </c>
      <c r="F41" t="str">
        <f>IF(H41="","",#REF!)</f>
        <v/>
      </c>
      <c r="G41" t="str">
        <f>IF(H41="","",①参加者一覧表!$C$3)</f>
        <v/>
      </c>
      <c r="H41" t="str">
        <f>IF(①参加者一覧表!P49="","",①参加者一覧表!P49)</f>
        <v/>
      </c>
      <c r="I41" t="str">
        <f>IF(H41="","",IF(①参加者一覧表!F49="","",IF(D41=1,VLOOKUP(①参加者一覧表!F49,#REF!,2,FALSE),VLOOKUP(①参加者一覧表!F49,#REF!,2,FALSE)))&amp;" "&amp;①参加者一覧表!G49)</f>
        <v/>
      </c>
    </row>
    <row r="42" spans="1:9">
      <c r="A42" t="e">
        <f>IF(H42="","",RIGHT(#REF!,4))&amp;(D42&amp;"0000")+H42</f>
        <v>#VALUE!</v>
      </c>
      <c r="B42" t="str">
        <f>IF(H42="","",①参加者一覧表!B50)</f>
        <v/>
      </c>
      <c r="C42" t="str">
        <f>IF(H42="","",①参加者一覧表!C50)</f>
        <v/>
      </c>
      <c r="D42" t="str">
        <f>IF(H42="","",IF(①参加者一覧表!D50="男",1,2))</f>
        <v/>
      </c>
      <c r="E42" t="str">
        <f t="shared" si="0"/>
        <v/>
      </c>
      <c r="F42" t="str">
        <f>IF(H42="","",#REF!)</f>
        <v/>
      </c>
      <c r="G42" t="str">
        <f>IF(H42="","",①参加者一覧表!$C$3)</f>
        <v/>
      </c>
      <c r="H42" t="str">
        <f>IF(①参加者一覧表!P50="","",①参加者一覧表!P50)</f>
        <v/>
      </c>
      <c r="I42" t="str">
        <f>IF(H42="","",IF(①参加者一覧表!F50="","",IF(D42=1,VLOOKUP(①参加者一覧表!F50,#REF!,2,FALSE),VLOOKUP(①参加者一覧表!F50,#REF!,2,FALSE)))&amp;" "&amp;①参加者一覧表!G50)</f>
        <v/>
      </c>
    </row>
    <row r="43" spans="1:9">
      <c r="A43" t="e">
        <f>IF(H43="","",RIGHT(#REF!,4))&amp;(D43&amp;"0000")+H43</f>
        <v>#VALUE!</v>
      </c>
      <c r="B43" t="str">
        <f>IF(H43="","",①参加者一覧表!B51)</f>
        <v/>
      </c>
      <c r="C43" t="str">
        <f>IF(H43="","",①参加者一覧表!C51)</f>
        <v/>
      </c>
      <c r="D43" t="str">
        <f>IF(H43="","",IF(①参加者一覧表!D51="男",1,2))</f>
        <v/>
      </c>
      <c r="E43" t="str">
        <f t="shared" si="0"/>
        <v/>
      </c>
      <c r="F43" t="str">
        <f>IF(H43="","",#REF!)</f>
        <v/>
      </c>
      <c r="G43" t="str">
        <f>IF(H43="","",①参加者一覧表!$C$3)</f>
        <v/>
      </c>
      <c r="H43" t="str">
        <f>IF(①参加者一覧表!P51="","",①参加者一覧表!P51)</f>
        <v/>
      </c>
      <c r="I43" t="str">
        <f>IF(H43="","",IF(①参加者一覧表!F51="","",IF(D43=1,VLOOKUP(①参加者一覧表!F51,#REF!,2,FALSE),VLOOKUP(①参加者一覧表!F51,#REF!,2,FALSE)))&amp;" "&amp;①参加者一覧表!G51)</f>
        <v/>
      </c>
    </row>
    <row r="44" spans="1:9">
      <c r="A44" t="e">
        <f>IF(H44="","",RIGHT(#REF!,4))&amp;(D44&amp;"0000")+H44</f>
        <v>#VALUE!</v>
      </c>
      <c r="B44" t="str">
        <f>IF(H44="","",①参加者一覧表!B52)</f>
        <v/>
      </c>
      <c r="C44" t="str">
        <f>IF(H44="","",①参加者一覧表!C52)</f>
        <v/>
      </c>
      <c r="D44" t="str">
        <f>IF(H44="","",IF(①参加者一覧表!D52="男",1,2))</f>
        <v/>
      </c>
      <c r="E44" t="str">
        <f t="shared" si="0"/>
        <v/>
      </c>
      <c r="F44" t="str">
        <f>IF(H44="","",#REF!)</f>
        <v/>
      </c>
      <c r="G44" t="str">
        <f>IF(H44="","",①参加者一覧表!$C$3)</f>
        <v/>
      </c>
      <c r="H44" t="str">
        <f>IF(①参加者一覧表!P52="","",①参加者一覧表!P52)</f>
        <v/>
      </c>
      <c r="I44" t="str">
        <f>IF(H44="","",IF(①参加者一覧表!F52="","",IF(D44=1,VLOOKUP(①参加者一覧表!F52,#REF!,2,FALSE),VLOOKUP(①参加者一覧表!F52,#REF!,2,FALSE)))&amp;" "&amp;①参加者一覧表!G52)</f>
        <v/>
      </c>
    </row>
    <row r="45" spans="1:9">
      <c r="A45" t="e">
        <f>IF(H45="","",RIGHT(#REF!,4))&amp;(D45&amp;"0000")+H45</f>
        <v>#VALUE!</v>
      </c>
      <c r="B45" t="str">
        <f>IF(H45="","",①参加者一覧表!B53)</f>
        <v/>
      </c>
      <c r="C45" t="str">
        <f>IF(H45="","",①参加者一覧表!C53)</f>
        <v/>
      </c>
      <c r="D45" t="str">
        <f>IF(H45="","",IF(①参加者一覧表!D53="男",1,2))</f>
        <v/>
      </c>
      <c r="E45" t="str">
        <f t="shared" si="0"/>
        <v/>
      </c>
      <c r="F45" t="str">
        <f>IF(H45="","",#REF!)</f>
        <v/>
      </c>
      <c r="G45" t="str">
        <f>IF(H45="","",①参加者一覧表!$C$3)</f>
        <v/>
      </c>
      <c r="H45" t="str">
        <f>IF(①参加者一覧表!P53="","",①参加者一覧表!P53)</f>
        <v/>
      </c>
      <c r="I45" t="str">
        <f>IF(H45="","",IF(①参加者一覧表!F53="","",IF(D45=1,VLOOKUP(①参加者一覧表!F53,#REF!,2,FALSE),VLOOKUP(①参加者一覧表!F53,#REF!,2,FALSE)))&amp;" "&amp;①参加者一覧表!G53)</f>
        <v/>
      </c>
    </row>
    <row r="46" spans="1:9">
      <c r="A46" t="e">
        <f>IF(H46="","",RIGHT(#REF!,4))&amp;(D46&amp;"0000")+H46</f>
        <v>#VALUE!</v>
      </c>
      <c r="B46" t="str">
        <f>IF(H46="","",①参加者一覧表!B54)</f>
        <v/>
      </c>
      <c r="C46" t="str">
        <f>IF(H46="","",①参加者一覧表!C54)</f>
        <v/>
      </c>
      <c r="D46" t="str">
        <f>IF(H46="","",IF(①参加者一覧表!D54="男",1,2))</f>
        <v/>
      </c>
      <c r="E46" t="str">
        <f t="shared" si="0"/>
        <v/>
      </c>
      <c r="F46" t="str">
        <f>IF(H46="","",#REF!)</f>
        <v/>
      </c>
      <c r="G46" t="str">
        <f>IF(H46="","",①参加者一覧表!$C$3)</f>
        <v/>
      </c>
      <c r="H46" t="str">
        <f>IF(①参加者一覧表!P54="","",①参加者一覧表!P54)</f>
        <v/>
      </c>
      <c r="I46" t="str">
        <f>IF(H46="","",IF(①参加者一覧表!F54="","",IF(D46=1,VLOOKUP(①参加者一覧表!F54,#REF!,2,FALSE),VLOOKUP(①参加者一覧表!F54,#REF!,2,FALSE)))&amp;" "&amp;①参加者一覧表!G54)</f>
        <v/>
      </c>
    </row>
    <row r="47" spans="1:9">
      <c r="A47" t="e">
        <f>IF(H47="","",RIGHT(#REF!,4))&amp;(D47&amp;"0000")+H47</f>
        <v>#VALUE!</v>
      </c>
      <c r="B47" t="str">
        <f>IF(H47="","",①参加者一覧表!B55)</f>
        <v/>
      </c>
      <c r="C47" t="str">
        <f>IF(H47="","",①参加者一覧表!C55)</f>
        <v/>
      </c>
      <c r="D47" t="str">
        <f>IF(H47="","",IF(①参加者一覧表!D55="男",1,2))</f>
        <v/>
      </c>
      <c r="E47" t="str">
        <f t="shared" si="0"/>
        <v/>
      </c>
      <c r="F47" t="str">
        <f>IF(H47="","",#REF!)</f>
        <v/>
      </c>
      <c r="G47" t="str">
        <f>IF(H47="","",①参加者一覧表!$C$3)</f>
        <v/>
      </c>
      <c r="H47" t="str">
        <f>IF(①参加者一覧表!P55="","",①参加者一覧表!P55)</f>
        <v/>
      </c>
      <c r="I47" t="str">
        <f>IF(H47="","",IF(①参加者一覧表!F55="","",IF(D47=1,VLOOKUP(①参加者一覧表!F55,#REF!,2,FALSE),VLOOKUP(①参加者一覧表!F55,#REF!,2,FALSE)))&amp;" "&amp;①参加者一覧表!G55)</f>
        <v/>
      </c>
    </row>
    <row r="48" spans="1:9">
      <c r="A48" t="e">
        <f>IF(H48="","",RIGHT(#REF!,4))&amp;(D48&amp;"0000")+H48</f>
        <v>#VALUE!</v>
      </c>
      <c r="B48" t="str">
        <f>IF(H48="","",①参加者一覧表!B56)</f>
        <v/>
      </c>
      <c r="C48" t="str">
        <f>IF(H48="","",①参加者一覧表!C56)</f>
        <v/>
      </c>
      <c r="D48" t="str">
        <f>IF(H48="","",IF(①参加者一覧表!D56="男",1,2))</f>
        <v/>
      </c>
      <c r="E48" t="str">
        <f t="shared" si="0"/>
        <v/>
      </c>
      <c r="F48" t="str">
        <f>IF(H48="","",#REF!)</f>
        <v/>
      </c>
      <c r="G48" t="str">
        <f>IF(H48="","",①参加者一覧表!$C$3)</f>
        <v/>
      </c>
      <c r="H48" t="str">
        <f>IF(①参加者一覧表!P56="","",①参加者一覧表!P56)</f>
        <v/>
      </c>
      <c r="I48" t="str">
        <f>IF(H48="","",IF(①参加者一覧表!F56="","",IF(D48=1,VLOOKUP(①参加者一覧表!F56,#REF!,2,FALSE),VLOOKUP(①参加者一覧表!F56,#REF!,2,FALSE)))&amp;" "&amp;①参加者一覧表!G56)</f>
        <v/>
      </c>
    </row>
    <row r="49" spans="1:9">
      <c r="A49" t="e">
        <f>IF(H49="","",RIGHT(#REF!,4))&amp;(D49&amp;"0000")+H49</f>
        <v>#VALUE!</v>
      </c>
      <c r="B49" t="str">
        <f>IF(H49="","",①参加者一覧表!B57)</f>
        <v/>
      </c>
      <c r="C49" t="str">
        <f>IF(H49="","",①参加者一覧表!C57)</f>
        <v/>
      </c>
      <c r="D49" t="str">
        <f>IF(H49="","",IF(①参加者一覧表!D57="男",1,2))</f>
        <v/>
      </c>
      <c r="E49" t="str">
        <f t="shared" si="0"/>
        <v/>
      </c>
      <c r="F49" t="str">
        <f>IF(H49="","",#REF!)</f>
        <v/>
      </c>
      <c r="G49" t="str">
        <f>IF(H49="","",①参加者一覧表!$C$3)</f>
        <v/>
      </c>
      <c r="H49" t="str">
        <f>IF(①参加者一覧表!P57="","",①参加者一覧表!P57)</f>
        <v/>
      </c>
      <c r="I49" t="str">
        <f>IF(H49="","",IF(①参加者一覧表!F57="","",IF(D49=1,VLOOKUP(①参加者一覧表!F57,#REF!,2,FALSE),VLOOKUP(①参加者一覧表!F57,#REF!,2,FALSE)))&amp;" "&amp;①参加者一覧表!G57)</f>
        <v/>
      </c>
    </row>
    <row r="50" spans="1:9">
      <c r="A50" t="e">
        <f>IF(H50="","",RIGHT(#REF!,4))&amp;(D50&amp;"0000")+H50</f>
        <v>#VALUE!</v>
      </c>
      <c r="B50" t="str">
        <f>IF(H50="","",①参加者一覧表!B58)</f>
        <v/>
      </c>
      <c r="C50" t="str">
        <f>IF(H50="","",①参加者一覧表!C58)</f>
        <v/>
      </c>
      <c r="D50" t="str">
        <f>IF(H50="","",IF(①参加者一覧表!D58="男",1,2))</f>
        <v/>
      </c>
      <c r="E50" t="str">
        <f t="shared" si="0"/>
        <v/>
      </c>
      <c r="F50" t="str">
        <f>IF(H50="","",#REF!)</f>
        <v/>
      </c>
      <c r="G50" t="str">
        <f>IF(H50="","",①参加者一覧表!$C$3)</f>
        <v/>
      </c>
      <c r="H50" t="str">
        <f>IF(①参加者一覧表!P58="","",①参加者一覧表!P58)</f>
        <v/>
      </c>
      <c r="I50" t="str">
        <f>IF(H50="","",IF(①参加者一覧表!F58="","",IF(D50=1,VLOOKUP(①参加者一覧表!F58,#REF!,2,FALSE),VLOOKUP(①参加者一覧表!F58,#REF!,2,FALSE)))&amp;" "&amp;①参加者一覧表!G58)</f>
        <v/>
      </c>
    </row>
    <row r="51" spans="1:9">
      <c r="A51" t="e">
        <f>IF(H51="","",RIGHT(#REF!,4))&amp;(D51&amp;"0000")+H51</f>
        <v>#VALUE!</v>
      </c>
      <c r="B51" t="str">
        <f>IF(H51="","",①参加者一覧表!B59)</f>
        <v/>
      </c>
      <c r="C51" t="str">
        <f>IF(H51="","",①参加者一覧表!C59)</f>
        <v/>
      </c>
      <c r="D51" t="str">
        <f>IF(H51="","",IF(①参加者一覧表!D59="男",1,2))</f>
        <v/>
      </c>
      <c r="E51" t="str">
        <f t="shared" si="0"/>
        <v/>
      </c>
      <c r="F51" t="str">
        <f>IF(H51="","",#REF!)</f>
        <v/>
      </c>
      <c r="G51" t="str">
        <f>IF(H51="","",①参加者一覧表!$C$3)</f>
        <v/>
      </c>
      <c r="H51" t="str">
        <f>IF(①参加者一覧表!P59="","",①参加者一覧表!P59)</f>
        <v/>
      </c>
      <c r="I51" t="str">
        <f>IF(H51="","",IF(①参加者一覧表!F59="","",IF(D51=1,VLOOKUP(①参加者一覧表!F59,#REF!,2,FALSE),VLOOKUP(①参加者一覧表!F59,#REF!,2,FALSE)))&amp;" "&amp;①参加者一覧表!G59)</f>
        <v/>
      </c>
    </row>
    <row r="52" spans="1:9">
      <c r="A52" t="e">
        <f>IF(H52="","",RIGHT(#REF!,4))&amp;(D52&amp;"0000")+H52</f>
        <v>#VALUE!</v>
      </c>
      <c r="B52" t="str">
        <f>IF(H52="","",①参加者一覧表!B60)</f>
        <v/>
      </c>
      <c r="C52" t="str">
        <f>IF(H52="","",①参加者一覧表!C60)</f>
        <v/>
      </c>
      <c r="D52" t="str">
        <f>IF(H52="","",IF(①参加者一覧表!D60="男",1,2))</f>
        <v/>
      </c>
      <c r="E52" t="str">
        <f t="shared" si="0"/>
        <v/>
      </c>
      <c r="F52" t="str">
        <f>IF(H52="","",#REF!)</f>
        <v/>
      </c>
      <c r="G52" t="str">
        <f>IF(H52="","",①参加者一覧表!$C$3)</f>
        <v/>
      </c>
      <c r="H52" t="str">
        <f>IF(①参加者一覧表!P60="","",①参加者一覧表!P60)</f>
        <v/>
      </c>
      <c r="I52" t="str">
        <f>IF(H52="","",IF(①参加者一覧表!F60="","",IF(D52=1,VLOOKUP(①参加者一覧表!F60,#REF!,2,FALSE),VLOOKUP(①参加者一覧表!F60,#REF!,2,FALSE)))&amp;" "&amp;①参加者一覧表!G60)</f>
        <v/>
      </c>
    </row>
    <row r="53" spans="1:9">
      <c r="A53" t="e">
        <f>IF(H53="","",RIGHT(#REF!,4))&amp;(D53&amp;"0000")+H53</f>
        <v>#VALUE!</v>
      </c>
      <c r="B53" t="str">
        <f>IF(H53="","",①参加者一覧表!B61)</f>
        <v/>
      </c>
      <c r="C53" t="str">
        <f>IF(H53="","",①参加者一覧表!C61)</f>
        <v/>
      </c>
      <c r="D53" t="str">
        <f>IF(H53="","",IF(①参加者一覧表!D61="男",1,2))</f>
        <v/>
      </c>
      <c r="E53" t="str">
        <f t="shared" si="0"/>
        <v/>
      </c>
      <c r="F53" t="str">
        <f>IF(H53="","",#REF!)</f>
        <v/>
      </c>
      <c r="G53" t="str">
        <f>IF(H53="","",①参加者一覧表!$C$3)</f>
        <v/>
      </c>
      <c r="H53" t="str">
        <f>IF(①参加者一覧表!P61="","",①参加者一覧表!P61)</f>
        <v/>
      </c>
      <c r="I53" t="str">
        <f>IF(H53="","",IF(①参加者一覧表!F61="","",IF(D53=1,VLOOKUP(①参加者一覧表!F61,#REF!,2,FALSE),VLOOKUP(①参加者一覧表!F61,#REF!,2,FALSE)))&amp;" "&amp;①参加者一覧表!G61)</f>
        <v/>
      </c>
    </row>
    <row r="54" spans="1:9">
      <c r="A54" t="e">
        <f>IF(H54="","",RIGHT(#REF!,4))&amp;(D54&amp;"0000")+H54</f>
        <v>#VALUE!</v>
      </c>
      <c r="B54" t="str">
        <f>IF(H54="","",①参加者一覧表!B62)</f>
        <v/>
      </c>
      <c r="C54" t="str">
        <f>IF(H54="","",①参加者一覧表!C62)</f>
        <v/>
      </c>
      <c r="D54" t="str">
        <f>IF(H54="","",IF(①参加者一覧表!D62="男",1,2))</f>
        <v/>
      </c>
      <c r="E54" t="str">
        <f t="shared" si="0"/>
        <v/>
      </c>
      <c r="F54" t="str">
        <f>IF(H54="","",#REF!)</f>
        <v/>
      </c>
      <c r="G54" t="str">
        <f>IF(H54="","",①参加者一覧表!$C$3)</f>
        <v/>
      </c>
      <c r="H54" t="str">
        <f>IF(①参加者一覧表!P62="","",①参加者一覧表!P62)</f>
        <v/>
      </c>
      <c r="I54" t="str">
        <f>IF(H54="","",IF(①参加者一覧表!F62="","",IF(D54=1,VLOOKUP(①参加者一覧表!F62,#REF!,2,FALSE),VLOOKUP(①参加者一覧表!F62,#REF!,2,FALSE)))&amp;" "&amp;①参加者一覧表!G62)</f>
        <v/>
      </c>
    </row>
    <row r="55" spans="1:9">
      <c r="A55" t="e">
        <f>IF(H55="","",RIGHT(#REF!,4))&amp;(D55&amp;"0000")+H55</f>
        <v>#VALUE!</v>
      </c>
      <c r="B55" t="str">
        <f>IF(H55="","",①参加者一覧表!B63)</f>
        <v/>
      </c>
      <c r="C55" t="str">
        <f>IF(H55="","",①参加者一覧表!C63)</f>
        <v/>
      </c>
      <c r="D55" t="str">
        <f>IF(H55="","",IF(①参加者一覧表!D63="男",1,2))</f>
        <v/>
      </c>
      <c r="E55" t="str">
        <f t="shared" si="0"/>
        <v/>
      </c>
      <c r="F55" t="str">
        <f>IF(H55="","",#REF!)</f>
        <v/>
      </c>
      <c r="G55" t="str">
        <f>IF(H55="","",①参加者一覧表!$C$3)</f>
        <v/>
      </c>
      <c r="H55" t="str">
        <f>IF(①参加者一覧表!P63="","",①参加者一覧表!P63)</f>
        <v/>
      </c>
      <c r="I55" t="str">
        <f>IF(H55="","",IF(①参加者一覧表!F63="","",IF(D55=1,VLOOKUP(①参加者一覧表!F63,#REF!,2,FALSE),VLOOKUP(①参加者一覧表!F63,#REF!,2,FALSE)))&amp;" "&amp;①参加者一覧表!G63)</f>
        <v/>
      </c>
    </row>
    <row r="56" spans="1:9">
      <c r="A56" t="e">
        <f>IF(H56="","",RIGHT(#REF!,4))&amp;(D56&amp;"0000")+H56</f>
        <v>#VALUE!</v>
      </c>
      <c r="B56" t="str">
        <f>IF(H56="","",①参加者一覧表!B64)</f>
        <v/>
      </c>
      <c r="C56" t="str">
        <f>IF(H56="","",①参加者一覧表!C64)</f>
        <v/>
      </c>
      <c r="D56" t="str">
        <f>IF(H56="","",IF(①参加者一覧表!D64="男",1,2))</f>
        <v/>
      </c>
      <c r="E56" t="str">
        <f t="shared" si="0"/>
        <v/>
      </c>
      <c r="F56" t="str">
        <f>IF(H56="","",#REF!)</f>
        <v/>
      </c>
      <c r="G56" t="str">
        <f>IF(H56="","",①参加者一覧表!$C$3)</f>
        <v/>
      </c>
      <c r="H56" t="str">
        <f>IF(①参加者一覧表!P64="","",①参加者一覧表!P64)</f>
        <v/>
      </c>
      <c r="I56" t="str">
        <f>IF(H56="","",IF(①参加者一覧表!F64="","",IF(D56=1,VLOOKUP(①参加者一覧表!F64,#REF!,2,FALSE),VLOOKUP(①参加者一覧表!F64,#REF!,2,FALSE)))&amp;" "&amp;①参加者一覧表!G64)</f>
        <v/>
      </c>
    </row>
    <row r="57" spans="1:9">
      <c r="A57" t="e">
        <f>IF(H57="","",RIGHT(#REF!,4))&amp;(D57&amp;"0000")+H57</f>
        <v>#VALUE!</v>
      </c>
      <c r="B57" t="str">
        <f>IF(H57="","",①参加者一覧表!B65)</f>
        <v/>
      </c>
      <c r="C57" t="str">
        <f>IF(H57="","",①参加者一覧表!C65)</f>
        <v/>
      </c>
      <c r="D57" t="str">
        <f>IF(H57="","",IF(①参加者一覧表!D65="男",1,2))</f>
        <v/>
      </c>
      <c r="E57" t="str">
        <f t="shared" si="0"/>
        <v/>
      </c>
      <c r="F57" t="str">
        <f>IF(H57="","",#REF!)</f>
        <v/>
      </c>
      <c r="G57" t="str">
        <f>IF(H57="","",①参加者一覧表!$C$3)</f>
        <v/>
      </c>
      <c r="H57" t="str">
        <f>IF(①参加者一覧表!P65="","",①参加者一覧表!P65)</f>
        <v/>
      </c>
      <c r="I57" t="str">
        <f>IF(H57="","",IF(①参加者一覧表!F65="","",IF(D57=1,VLOOKUP(①参加者一覧表!F65,#REF!,2,FALSE),VLOOKUP(①参加者一覧表!F65,#REF!,2,FALSE)))&amp;" "&amp;①参加者一覧表!G65)</f>
        <v/>
      </c>
    </row>
    <row r="58" spans="1:9">
      <c r="A58" t="e">
        <f>IF(H58="","",RIGHT(#REF!,4))&amp;(D58&amp;"0000")+H58</f>
        <v>#VALUE!</v>
      </c>
      <c r="B58" t="str">
        <f>IF(H58="","",①参加者一覧表!B66)</f>
        <v/>
      </c>
      <c r="C58" t="str">
        <f>IF(H58="","",①参加者一覧表!C66)</f>
        <v/>
      </c>
      <c r="D58" t="str">
        <f>IF(H58="","",IF(①参加者一覧表!D66="男",1,2))</f>
        <v/>
      </c>
      <c r="E58" t="str">
        <f t="shared" si="0"/>
        <v/>
      </c>
      <c r="F58" t="str">
        <f>IF(H58="","",#REF!)</f>
        <v/>
      </c>
      <c r="G58" t="str">
        <f>IF(H58="","",①参加者一覧表!$C$3)</f>
        <v/>
      </c>
      <c r="H58" t="str">
        <f>IF(①参加者一覧表!P66="","",①参加者一覧表!P66)</f>
        <v/>
      </c>
      <c r="I58" t="str">
        <f>IF(H58="","",IF(①参加者一覧表!F66="","",IF(D58=1,VLOOKUP(①参加者一覧表!F66,#REF!,2,FALSE),VLOOKUP(①参加者一覧表!F66,#REF!,2,FALSE)))&amp;" "&amp;①参加者一覧表!G66)</f>
        <v/>
      </c>
    </row>
    <row r="59" spans="1:9">
      <c r="A59" t="e">
        <f>IF(H59="","",RIGHT(#REF!,4))&amp;(D59&amp;"0000")+H59</f>
        <v>#VALUE!</v>
      </c>
      <c r="B59" t="str">
        <f>IF(H59="","",①参加者一覧表!B67)</f>
        <v/>
      </c>
      <c r="C59" t="str">
        <f>IF(H59="","",①参加者一覧表!C67)</f>
        <v/>
      </c>
      <c r="D59" t="str">
        <f>IF(H59="","",IF(①参加者一覧表!D67="男",1,2))</f>
        <v/>
      </c>
      <c r="E59" t="str">
        <f t="shared" si="0"/>
        <v/>
      </c>
      <c r="F59" t="str">
        <f>IF(H59="","",#REF!)</f>
        <v/>
      </c>
      <c r="G59" t="str">
        <f>IF(H59="","",①参加者一覧表!$C$3)</f>
        <v/>
      </c>
      <c r="H59" t="str">
        <f>IF(①参加者一覧表!P67="","",①参加者一覧表!P67)</f>
        <v/>
      </c>
      <c r="I59" t="str">
        <f>IF(H59="","",IF(①参加者一覧表!F67="","",IF(D59=1,VLOOKUP(①参加者一覧表!F67,#REF!,2,FALSE),VLOOKUP(①参加者一覧表!F67,#REF!,2,FALSE)))&amp;" "&amp;①参加者一覧表!G67)</f>
        <v/>
      </c>
    </row>
    <row r="60" spans="1:9">
      <c r="A60" t="e">
        <f>IF(H60="","",RIGHT(#REF!,4))&amp;(D60&amp;"0000")+H60</f>
        <v>#VALUE!</v>
      </c>
      <c r="B60" t="str">
        <f>IF(H60="","",①参加者一覧表!B68)</f>
        <v/>
      </c>
      <c r="C60" t="str">
        <f>IF(H60="","",①参加者一覧表!C68)</f>
        <v/>
      </c>
      <c r="D60" t="str">
        <f>IF(H60="","",IF(①参加者一覧表!D68="男",1,2))</f>
        <v/>
      </c>
      <c r="E60" t="str">
        <f t="shared" si="0"/>
        <v/>
      </c>
      <c r="F60" t="str">
        <f>IF(H60="","",#REF!)</f>
        <v/>
      </c>
      <c r="G60" t="str">
        <f>IF(H60="","",①参加者一覧表!$C$3)</f>
        <v/>
      </c>
      <c r="H60" t="str">
        <f>IF(①参加者一覧表!P68="","",①参加者一覧表!P68)</f>
        <v/>
      </c>
      <c r="I60" t="str">
        <f>IF(H60="","",IF(①参加者一覧表!F68="","",IF(D60=1,VLOOKUP(①参加者一覧表!F68,#REF!,2,FALSE),VLOOKUP(①参加者一覧表!F68,#REF!,2,FALSE)))&amp;" "&amp;①参加者一覧表!G68)</f>
        <v/>
      </c>
    </row>
    <row r="61" spans="1:9">
      <c r="A61" t="e">
        <f>IF(H61="","",RIGHT(#REF!,4))&amp;(D61&amp;"0000")+H61</f>
        <v>#VALUE!</v>
      </c>
      <c r="B61" t="str">
        <f>IF(H61="","",①参加者一覧表!B69)</f>
        <v/>
      </c>
      <c r="C61" t="str">
        <f>IF(H61="","",①参加者一覧表!C69)</f>
        <v/>
      </c>
      <c r="D61" t="str">
        <f>IF(H61="","",IF(①参加者一覧表!D69="男",1,2))</f>
        <v/>
      </c>
      <c r="E61" t="str">
        <f t="shared" si="0"/>
        <v/>
      </c>
      <c r="F61" t="str">
        <f>IF(H61="","",#REF!)</f>
        <v/>
      </c>
      <c r="G61" t="str">
        <f>IF(H61="","",①参加者一覧表!$C$3)</f>
        <v/>
      </c>
      <c r="H61" t="str">
        <f>IF(①参加者一覧表!P69="","",①参加者一覧表!P69)</f>
        <v/>
      </c>
      <c r="I61" t="str">
        <f>IF(H61="","",IF(①参加者一覧表!F69="","",IF(D61=1,VLOOKUP(①参加者一覧表!F69,#REF!,2,FALSE),VLOOKUP(①参加者一覧表!F69,#REF!,2,FALSE)))&amp;" "&amp;①参加者一覧表!G69)</f>
        <v/>
      </c>
    </row>
    <row r="62" spans="1:9">
      <c r="A62" t="e">
        <f>IF(H62="","",RIGHT(#REF!,4))&amp;(D62&amp;"0000")+H62</f>
        <v>#VALUE!</v>
      </c>
      <c r="B62" t="str">
        <f>IF(H62="","",①参加者一覧表!B70)</f>
        <v/>
      </c>
      <c r="C62" t="str">
        <f>IF(H62="","",①参加者一覧表!C70)</f>
        <v/>
      </c>
      <c r="D62" t="str">
        <f>IF(H62="","",IF(①参加者一覧表!D70="男",1,2))</f>
        <v/>
      </c>
      <c r="E62" t="str">
        <f t="shared" si="0"/>
        <v/>
      </c>
      <c r="F62" t="str">
        <f>IF(H62="","",#REF!)</f>
        <v/>
      </c>
      <c r="G62" t="str">
        <f>IF(H62="","",①参加者一覧表!$C$3)</f>
        <v/>
      </c>
      <c r="H62" t="str">
        <f>IF(①参加者一覧表!P70="","",①参加者一覧表!P70)</f>
        <v/>
      </c>
      <c r="I62" t="str">
        <f>IF(H62="","",IF(①参加者一覧表!F70="","",IF(D62=1,VLOOKUP(①参加者一覧表!F70,#REF!,2,FALSE),VLOOKUP(①参加者一覧表!F70,#REF!,2,FALSE)))&amp;" "&amp;①参加者一覧表!G70)</f>
        <v/>
      </c>
    </row>
    <row r="63" spans="1:9">
      <c r="A63" t="e">
        <f>IF(H63="","",RIGHT(#REF!,4))&amp;(D63&amp;"0000")+H63</f>
        <v>#VALUE!</v>
      </c>
      <c r="B63" t="str">
        <f>IF(H63="","",①参加者一覧表!B71)</f>
        <v/>
      </c>
      <c r="C63" t="str">
        <f>IF(H63="","",①参加者一覧表!C71)</f>
        <v/>
      </c>
      <c r="D63" t="str">
        <f>IF(H63="","",IF(①参加者一覧表!D71="男",1,2))</f>
        <v/>
      </c>
      <c r="E63" t="str">
        <f t="shared" si="0"/>
        <v/>
      </c>
      <c r="F63" t="str">
        <f>IF(H63="","",#REF!)</f>
        <v/>
      </c>
      <c r="G63" t="str">
        <f>IF(H63="","",①参加者一覧表!$C$3)</f>
        <v/>
      </c>
      <c r="H63" t="str">
        <f>IF(①参加者一覧表!P71="","",①参加者一覧表!P71)</f>
        <v/>
      </c>
      <c r="I63" t="str">
        <f>IF(H63="","",IF(①参加者一覧表!F71="","",IF(D63=1,VLOOKUP(①参加者一覧表!F71,#REF!,2,FALSE),VLOOKUP(①参加者一覧表!F71,#REF!,2,FALSE)))&amp;" "&amp;①参加者一覧表!G71)</f>
        <v/>
      </c>
    </row>
    <row r="64" spans="1:9">
      <c r="A64" t="e">
        <f>IF(H64="","",RIGHT(#REF!,4))&amp;(D64&amp;"0000")+H64</f>
        <v>#VALUE!</v>
      </c>
      <c r="B64" t="str">
        <f>IF(H64="","",①参加者一覧表!B72)</f>
        <v/>
      </c>
      <c r="C64" t="str">
        <f>IF(H64="","",①参加者一覧表!C72)</f>
        <v/>
      </c>
      <c r="D64" t="str">
        <f>IF(H64="","",IF(①参加者一覧表!D72="男",1,2))</f>
        <v/>
      </c>
      <c r="E64" t="str">
        <f t="shared" si="0"/>
        <v/>
      </c>
      <c r="F64" t="str">
        <f>IF(H64="","",#REF!)</f>
        <v/>
      </c>
      <c r="G64" t="str">
        <f>IF(H64="","",①参加者一覧表!$C$3)</f>
        <v/>
      </c>
      <c r="H64" t="str">
        <f>IF(①参加者一覧表!P72="","",①参加者一覧表!P72)</f>
        <v/>
      </c>
      <c r="I64" t="str">
        <f>IF(H64="","",IF(①参加者一覧表!F72="","",IF(D64=1,VLOOKUP(①参加者一覧表!F72,#REF!,2,FALSE),VLOOKUP(①参加者一覧表!F72,#REF!,2,FALSE)))&amp;" "&amp;①参加者一覧表!G72)</f>
        <v/>
      </c>
    </row>
    <row r="65" spans="1:9">
      <c r="A65" t="e">
        <f>IF(H65="","",RIGHT(#REF!,4))&amp;(D65&amp;"0000")+H65</f>
        <v>#VALUE!</v>
      </c>
      <c r="B65" t="str">
        <f>IF(H65="","",①参加者一覧表!B73)</f>
        <v/>
      </c>
      <c r="C65" t="str">
        <f>IF(H65="","",①参加者一覧表!C73)</f>
        <v/>
      </c>
      <c r="D65" t="str">
        <f>IF(H65="","",IF(①参加者一覧表!D73="男",1,2))</f>
        <v/>
      </c>
      <c r="E65" t="str">
        <f t="shared" si="0"/>
        <v/>
      </c>
      <c r="F65" t="str">
        <f>IF(H65="","",#REF!)</f>
        <v/>
      </c>
      <c r="G65" t="str">
        <f>IF(H65="","",①参加者一覧表!$C$3)</f>
        <v/>
      </c>
      <c r="H65" t="str">
        <f>IF(①参加者一覧表!P73="","",①参加者一覧表!P73)</f>
        <v/>
      </c>
      <c r="I65" t="str">
        <f>IF(H65="","",IF(①参加者一覧表!F73="","",IF(D65=1,VLOOKUP(①参加者一覧表!F73,#REF!,2,FALSE),VLOOKUP(①参加者一覧表!F73,#REF!,2,FALSE)))&amp;" "&amp;①参加者一覧表!G73)</f>
        <v/>
      </c>
    </row>
    <row r="66" spans="1:9">
      <c r="A66" t="e">
        <f>IF(H66="","",RIGHT(#REF!,4))&amp;(D66&amp;"0000")+H66</f>
        <v>#VALUE!</v>
      </c>
      <c r="B66" t="str">
        <f>IF(H66="","",①参加者一覧表!B74)</f>
        <v/>
      </c>
      <c r="C66" t="str">
        <f>IF(H66="","",①参加者一覧表!C74)</f>
        <v/>
      </c>
      <c r="D66" t="str">
        <f>IF(H66="","",IF(①参加者一覧表!D74="男",1,2))</f>
        <v/>
      </c>
      <c r="E66" t="str">
        <f t="shared" si="0"/>
        <v/>
      </c>
      <c r="F66" t="str">
        <f>IF(H66="","",#REF!)</f>
        <v/>
      </c>
      <c r="G66" t="str">
        <f>IF(H66="","",①参加者一覧表!$C$3)</f>
        <v/>
      </c>
      <c r="H66" t="str">
        <f>IF(①参加者一覧表!P74="","",①参加者一覧表!P74)</f>
        <v/>
      </c>
      <c r="I66" t="str">
        <f>IF(H66="","",IF(①参加者一覧表!F74="","",IF(D66=1,VLOOKUP(①参加者一覧表!F74,#REF!,2,FALSE),VLOOKUP(①参加者一覧表!F74,#REF!,2,FALSE)))&amp;" "&amp;①参加者一覧表!G74)</f>
        <v/>
      </c>
    </row>
    <row r="67" spans="1:9">
      <c r="A67" t="e">
        <f>IF(H67="","",RIGHT(#REF!,4))&amp;(D67&amp;"0000")+H67</f>
        <v>#VALUE!</v>
      </c>
      <c r="B67" t="str">
        <f>IF(H67="","",①参加者一覧表!B75)</f>
        <v/>
      </c>
      <c r="C67" t="str">
        <f>IF(H67="","",①参加者一覧表!C75)</f>
        <v/>
      </c>
      <c r="D67" t="str">
        <f>IF(H67="","",IF(①参加者一覧表!D75="男",1,2))</f>
        <v/>
      </c>
      <c r="E67" t="str">
        <f t="shared" ref="E67:E91" si="1">IF(H67="","",23)</f>
        <v/>
      </c>
      <c r="F67" t="str">
        <f>IF(H67="","",#REF!)</f>
        <v/>
      </c>
      <c r="G67" t="str">
        <f>IF(H67="","",①参加者一覧表!$C$3)</f>
        <v/>
      </c>
      <c r="H67" t="str">
        <f>IF(①参加者一覧表!P75="","",①参加者一覧表!P75)</f>
        <v/>
      </c>
      <c r="I67" t="str">
        <f>IF(H67="","",IF(①参加者一覧表!F75="","",IF(D67=1,VLOOKUP(①参加者一覧表!F75,#REF!,2,FALSE),VLOOKUP(①参加者一覧表!F75,#REF!,2,FALSE)))&amp;" "&amp;①参加者一覧表!G75)</f>
        <v/>
      </c>
    </row>
    <row r="68" spans="1:9">
      <c r="A68" t="e">
        <f>IF(H68="","",RIGHT(#REF!,4))&amp;(D68&amp;"0000")+H68</f>
        <v>#VALUE!</v>
      </c>
      <c r="B68" t="str">
        <f>IF(H68="","",①参加者一覧表!B76)</f>
        <v/>
      </c>
      <c r="C68" t="str">
        <f>IF(H68="","",①参加者一覧表!C76)</f>
        <v/>
      </c>
      <c r="D68" t="str">
        <f>IF(H68="","",IF(①参加者一覧表!D76="男",1,2))</f>
        <v/>
      </c>
      <c r="E68" t="str">
        <f t="shared" si="1"/>
        <v/>
      </c>
      <c r="F68" t="str">
        <f>IF(H68="","",#REF!)</f>
        <v/>
      </c>
      <c r="G68" t="str">
        <f>IF(H68="","",①参加者一覧表!$C$3)</f>
        <v/>
      </c>
      <c r="H68" t="str">
        <f>IF(①参加者一覧表!P76="","",①参加者一覧表!P76)</f>
        <v/>
      </c>
      <c r="I68" t="str">
        <f>IF(H68="","",IF(①参加者一覧表!F76="","",IF(D68=1,VLOOKUP(①参加者一覧表!F76,#REF!,2,FALSE),VLOOKUP(①参加者一覧表!F76,#REF!,2,FALSE)))&amp;" "&amp;①参加者一覧表!G76)</f>
        <v/>
      </c>
    </row>
    <row r="69" spans="1:9">
      <c r="A69" t="e">
        <f>IF(H69="","",RIGHT(#REF!,4))&amp;(D69&amp;"0000")+H69</f>
        <v>#VALUE!</v>
      </c>
      <c r="B69" t="str">
        <f>IF(H69="","",①参加者一覧表!B77)</f>
        <v/>
      </c>
      <c r="C69" t="str">
        <f>IF(H69="","",①参加者一覧表!C77)</f>
        <v/>
      </c>
      <c r="D69" t="str">
        <f>IF(H69="","",IF(①参加者一覧表!D77="男",1,2))</f>
        <v/>
      </c>
      <c r="E69" t="str">
        <f t="shared" si="1"/>
        <v/>
      </c>
      <c r="F69" t="str">
        <f>IF(H69="","",#REF!)</f>
        <v/>
      </c>
      <c r="G69" t="str">
        <f>IF(H69="","",①参加者一覧表!$C$3)</f>
        <v/>
      </c>
      <c r="H69" t="str">
        <f>IF(①参加者一覧表!P77="","",①参加者一覧表!P77)</f>
        <v/>
      </c>
      <c r="I69" t="str">
        <f>IF(H69="","",IF(①参加者一覧表!F77="","",IF(D69=1,VLOOKUP(①参加者一覧表!F77,#REF!,2,FALSE),VLOOKUP(①参加者一覧表!F77,#REF!,2,FALSE)))&amp;" "&amp;①参加者一覧表!G77)</f>
        <v/>
      </c>
    </row>
    <row r="70" spans="1:9">
      <c r="A70" t="e">
        <f>IF(H70="","",RIGHT(#REF!,4))&amp;(D70&amp;"0000")+H70</f>
        <v>#VALUE!</v>
      </c>
      <c r="B70" t="str">
        <f>IF(H70="","",①参加者一覧表!B78)</f>
        <v/>
      </c>
      <c r="C70" t="str">
        <f>IF(H70="","",①参加者一覧表!C78)</f>
        <v/>
      </c>
      <c r="D70" t="str">
        <f>IF(H70="","",IF(①参加者一覧表!D78="男",1,2))</f>
        <v/>
      </c>
      <c r="E70" t="str">
        <f t="shared" si="1"/>
        <v/>
      </c>
      <c r="F70" t="str">
        <f>IF(H70="","",#REF!)</f>
        <v/>
      </c>
      <c r="G70" t="str">
        <f>IF(H70="","",①参加者一覧表!$C$3)</f>
        <v/>
      </c>
      <c r="H70" t="str">
        <f>IF(①参加者一覧表!P78="","",①参加者一覧表!P78)</f>
        <v/>
      </c>
      <c r="I70" t="str">
        <f>IF(H70="","",IF(①参加者一覧表!F78="","",IF(D70=1,VLOOKUP(①参加者一覧表!F78,#REF!,2,FALSE),VLOOKUP(①参加者一覧表!F78,#REF!,2,FALSE)))&amp;" "&amp;①参加者一覧表!G78)</f>
        <v/>
      </c>
    </row>
    <row r="71" spans="1:9">
      <c r="A71" t="e">
        <f>IF(H71="","",RIGHT(#REF!,4))&amp;(D71&amp;"0000")+H71</f>
        <v>#VALUE!</v>
      </c>
      <c r="B71" t="str">
        <f>IF(H71="","",①参加者一覧表!B79)</f>
        <v/>
      </c>
      <c r="C71" t="str">
        <f>IF(H71="","",①参加者一覧表!C79)</f>
        <v/>
      </c>
      <c r="D71" t="str">
        <f>IF(H71="","",IF(①参加者一覧表!D79="男",1,2))</f>
        <v/>
      </c>
      <c r="E71" t="str">
        <f t="shared" si="1"/>
        <v/>
      </c>
      <c r="F71" t="str">
        <f>IF(H71="","",#REF!)</f>
        <v/>
      </c>
      <c r="G71" t="str">
        <f>IF(H71="","",①参加者一覧表!$C$3)</f>
        <v/>
      </c>
      <c r="H71" t="str">
        <f>IF(①参加者一覧表!P79="","",①参加者一覧表!P79)</f>
        <v/>
      </c>
      <c r="I71" t="str">
        <f>IF(H71="","",IF(①参加者一覧表!F79="","",IF(D71=1,VLOOKUP(①参加者一覧表!F79,#REF!,2,FALSE),VLOOKUP(①参加者一覧表!F79,#REF!,2,FALSE)))&amp;" "&amp;①参加者一覧表!G79)</f>
        <v/>
      </c>
    </row>
    <row r="72" spans="1:9">
      <c r="A72" t="e">
        <f>IF(H72="","",RIGHT(#REF!,4))&amp;(D72&amp;"0000")+H72</f>
        <v>#VALUE!</v>
      </c>
      <c r="B72" t="str">
        <f>IF(H72="","",①参加者一覧表!B80)</f>
        <v/>
      </c>
      <c r="C72" t="str">
        <f>IF(H72="","",①参加者一覧表!C80)</f>
        <v/>
      </c>
      <c r="D72" t="str">
        <f>IF(H72="","",IF(①参加者一覧表!D80="男",1,2))</f>
        <v/>
      </c>
      <c r="E72" t="str">
        <f t="shared" si="1"/>
        <v/>
      </c>
      <c r="F72" t="str">
        <f>IF(H72="","",#REF!)</f>
        <v/>
      </c>
      <c r="G72" t="str">
        <f>IF(H72="","",①参加者一覧表!$C$3)</f>
        <v/>
      </c>
      <c r="H72" t="str">
        <f>IF(①参加者一覧表!P80="","",①参加者一覧表!P80)</f>
        <v/>
      </c>
      <c r="I72" t="str">
        <f>IF(H72="","",IF(①参加者一覧表!F80="","",IF(D72=1,VLOOKUP(①参加者一覧表!F80,#REF!,2,FALSE),VLOOKUP(①参加者一覧表!F80,#REF!,2,FALSE)))&amp;" "&amp;①参加者一覧表!G80)</f>
        <v/>
      </c>
    </row>
    <row r="73" spans="1:9">
      <c r="A73" t="e">
        <f>IF(H73="","",RIGHT(#REF!,4))&amp;(D73&amp;"0000")+H73</f>
        <v>#VALUE!</v>
      </c>
      <c r="B73" t="str">
        <f>IF(H73="","",①参加者一覧表!B81)</f>
        <v/>
      </c>
      <c r="C73" t="str">
        <f>IF(H73="","",①参加者一覧表!C81)</f>
        <v/>
      </c>
      <c r="D73" t="str">
        <f>IF(H73="","",IF(①参加者一覧表!D81="男",1,2))</f>
        <v/>
      </c>
      <c r="E73" t="str">
        <f t="shared" si="1"/>
        <v/>
      </c>
      <c r="F73" t="str">
        <f>IF(H73="","",#REF!)</f>
        <v/>
      </c>
      <c r="G73" t="str">
        <f>IF(H73="","",①参加者一覧表!$C$3)</f>
        <v/>
      </c>
      <c r="H73" t="str">
        <f>IF(①参加者一覧表!P81="","",①参加者一覧表!P81)</f>
        <v/>
      </c>
      <c r="I73" t="str">
        <f>IF(H73="","",IF(①参加者一覧表!F81="","",IF(D73=1,VLOOKUP(①参加者一覧表!F81,#REF!,2,FALSE),VLOOKUP(①参加者一覧表!F81,#REF!,2,FALSE)))&amp;" "&amp;①参加者一覧表!G81)</f>
        <v/>
      </c>
    </row>
    <row r="74" spans="1:9">
      <c r="A74" t="e">
        <f>IF(H74="","",RIGHT(#REF!,4))&amp;(D74&amp;"0000")+H74</f>
        <v>#VALUE!</v>
      </c>
      <c r="B74" t="str">
        <f>IF(H74="","",①参加者一覧表!B82)</f>
        <v/>
      </c>
      <c r="C74" t="str">
        <f>IF(H74="","",①参加者一覧表!C82)</f>
        <v/>
      </c>
      <c r="D74" t="str">
        <f>IF(H74="","",IF(①参加者一覧表!D82="男",1,2))</f>
        <v/>
      </c>
      <c r="E74" t="str">
        <f t="shared" si="1"/>
        <v/>
      </c>
      <c r="F74" t="str">
        <f>IF(H74="","",#REF!)</f>
        <v/>
      </c>
      <c r="G74" t="str">
        <f>IF(H74="","",①参加者一覧表!$C$3)</f>
        <v/>
      </c>
      <c r="H74" t="str">
        <f>IF(①参加者一覧表!P82="","",①参加者一覧表!P82)</f>
        <v/>
      </c>
      <c r="I74" t="str">
        <f>IF(H74="","",IF(①参加者一覧表!F82="","",IF(D74=1,VLOOKUP(①参加者一覧表!F82,#REF!,2,FALSE),VLOOKUP(①参加者一覧表!F82,#REF!,2,FALSE)))&amp;" "&amp;①参加者一覧表!G82)</f>
        <v/>
      </c>
    </row>
    <row r="75" spans="1:9">
      <c r="A75" t="e">
        <f>IF(H75="","",RIGHT(#REF!,4))&amp;(D75&amp;"0000")+H75</f>
        <v>#VALUE!</v>
      </c>
      <c r="B75" t="str">
        <f>IF(H75="","",①参加者一覧表!B83)</f>
        <v/>
      </c>
      <c r="C75" t="str">
        <f>IF(H75="","",①参加者一覧表!C83)</f>
        <v/>
      </c>
      <c r="D75" t="str">
        <f>IF(H75="","",IF(①参加者一覧表!D83="男",1,2))</f>
        <v/>
      </c>
      <c r="E75" t="str">
        <f t="shared" si="1"/>
        <v/>
      </c>
      <c r="F75" t="str">
        <f>IF(H75="","",#REF!)</f>
        <v/>
      </c>
      <c r="G75" t="str">
        <f>IF(H75="","",①参加者一覧表!$C$3)</f>
        <v/>
      </c>
      <c r="H75" t="str">
        <f>IF(①参加者一覧表!P83="","",①参加者一覧表!P83)</f>
        <v/>
      </c>
      <c r="I75" t="str">
        <f>IF(H75="","",IF(①参加者一覧表!F83="","",IF(D75=1,VLOOKUP(①参加者一覧表!F83,#REF!,2,FALSE),VLOOKUP(①参加者一覧表!F83,#REF!,2,FALSE)))&amp;" "&amp;①参加者一覧表!G83)</f>
        <v/>
      </c>
    </row>
    <row r="76" spans="1:9">
      <c r="A76" t="e">
        <f>IF(H76="","",RIGHT(#REF!,4))&amp;(D76&amp;"0000")+H76</f>
        <v>#VALUE!</v>
      </c>
      <c r="B76" t="str">
        <f>IF(H76="","",①参加者一覧表!B84)</f>
        <v/>
      </c>
      <c r="C76" t="str">
        <f>IF(H76="","",①参加者一覧表!C84)</f>
        <v/>
      </c>
      <c r="D76" t="str">
        <f>IF(H76="","",IF(①参加者一覧表!D84="男",1,2))</f>
        <v/>
      </c>
      <c r="E76" t="str">
        <f t="shared" si="1"/>
        <v/>
      </c>
      <c r="F76" t="str">
        <f>IF(H76="","",#REF!)</f>
        <v/>
      </c>
      <c r="G76" t="str">
        <f>IF(H76="","",①参加者一覧表!$C$3)</f>
        <v/>
      </c>
      <c r="H76" t="str">
        <f>IF(①参加者一覧表!P84="","",①参加者一覧表!P84)</f>
        <v/>
      </c>
      <c r="I76" t="str">
        <f>IF(H76="","",IF(①参加者一覧表!F84="","",IF(D76=1,VLOOKUP(①参加者一覧表!F84,#REF!,2,FALSE),VLOOKUP(①参加者一覧表!F84,#REF!,2,FALSE)))&amp;" "&amp;①参加者一覧表!G84)</f>
        <v/>
      </c>
    </row>
    <row r="77" spans="1:9">
      <c r="A77" t="e">
        <f>IF(H77="","",RIGHT(#REF!,4))&amp;(D77&amp;"0000")+H77</f>
        <v>#VALUE!</v>
      </c>
      <c r="B77" t="str">
        <f>IF(H77="","",①参加者一覧表!B85)</f>
        <v/>
      </c>
      <c r="C77" t="str">
        <f>IF(H77="","",①参加者一覧表!C85)</f>
        <v/>
      </c>
      <c r="D77" t="str">
        <f>IF(H77="","",IF(①参加者一覧表!D85="男",1,2))</f>
        <v/>
      </c>
      <c r="E77" t="str">
        <f t="shared" si="1"/>
        <v/>
      </c>
      <c r="F77" t="str">
        <f>IF(H77="","",#REF!)</f>
        <v/>
      </c>
      <c r="G77" t="str">
        <f>IF(H77="","",①参加者一覧表!$C$3)</f>
        <v/>
      </c>
      <c r="H77" t="str">
        <f>IF(①参加者一覧表!P85="","",①参加者一覧表!P85)</f>
        <v/>
      </c>
      <c r="I77" t="str">
        <f>IF(H77="","",IF(①参加者一覧表!F85="","",IF(D77=1,VLOOKUP(①参加者一覧表!F85,#REF!,2,FALSE),VLOOKUP(①参加者一覧表!F85,#REF!,2,FALSE)))&amp;" "&amp;①参加者一覧表!G85)</f>
        <v/>
      </c>
    </row>
    <row r="78" spans="1:9">
      <c r="A78" t="e">
        <f>IF(H78="","",RIGHT(#REF!,4))&amp;(D78&amp;"0000")+H78</f>
        <v>#VALUE!</v>
      </c>
      <c r="B78" t="str">
        <f>IF(H78="","",①参加者一覧表!B86)</f>
        <v/>
      </c>
      <c r="C78" t="str">
        <f>IF(H78="","",①参加者一覧表!C86)</f>
        <v/>
      </c>
      <c r="D78" t="str">
        <f>IF(H78="","",IF(①参加者一覧表!D86="男",1,2))</f>
        <v/>
      </c>
      <c r="E78" t="str">
        <f t="shared" si="1"/>
        <v/>
      </c>
      <c r="F78" t="str">
        <f>IF(H78="","",#REF!)</f>
        <v/>
      </c>
      <c r="G78" t="str">
        <f>IF(H78="","",①参加者一覧表!$C$3)</f>
        <v/>
      </c>
      <c r="H78" t="str">
        <f>IF(①参加者一覧表!P86="","",①参加者一覧表!P86)</f>
        <v/>
      </c>
      <c r="I78" t="str">
        <f>IF(H78="","",IF(①参加者一覧表!F86="","",IF(D78=1,VLOOKUP(①参加者一覧表!F86,#REF!,2,FALSE),VLOOKUP(①参加者一覧表!F86,#REF!,2,FALSE)))&amp;" "&amp;①参加者一覧表!G86)</f>
        <v/>
      </c>
    </row>
    <row r="79" spans="1:9">
      <c r="A79" t="e">
        <f>IF(H79="","",RIGHT(#REF!,4))&amp;(D79&amp;"0000")+H79</f>
        <v>#VALUE!</v>
      </c>
      <c r="B79" t="str">
        <f>IF(H79="","",①参加者一覧表!B87)</f>
        <v/>
      </c>
      <c r="C79" t="str">
        <f>IF(H79="","",①参加者一覧表!C87)</f>
        <v/>
      </c>
      <c r="D79" t="str">
        <f>IF(H79="","",IF(①参加者一覧表!D87="男",1,2))</f>
        <v/>
      </c>
      <c r="E79" t="str">
        <f t="shared" si="1"/>
        <v/>
      </c>
      <c r="F79" t="str">
        <f>IF(H79="","",#REF!)</f>
        <v/>
      </c>
      <c r="G79" t="str">
        <f>IF(H79="","",①参加者一覧表!$C$3)</f>
        <v/>
      </c>
      <c r="H79" t="str">
        <f>IF(①参加者一覧表!P87="","",①参加者一覧表!P87)</f>
        <v/>
      </c>
      <c r="I79" t="str">
        <f>IF(H79="","",IF(①参加者一覧表!F87="","",IF(D79=1,VLOOKUP(①参加者一覧表!F87,#REF!,2,FALSE),VLOOKUP(①参加者一覧表!F87,#REF!,2,FALSE)))&amp;" "&amp;①参加者一覧表!G87)</f>
        <v/>
      </c>
    </row>
    <row r="80" spans="1:9">
      <c r="A80" t="e">
        <f>IF(H80="","",RIGHT(#REF!,4))&amp;(D80&amp;"0000")+H80</f>
        <v>#VALUE!</v>
      </c>
      <c r="B80" t="str">
        <f>IF(H80="","",①参加者一覧表!B88)</f>
        <v/>
      </c>
      <c r="C80" t="str">
        <f>IF(H80="","",①参加者一覧表!C88)</f>
        <v/>
      </c>
      <c r="D80" t="str">
        <f>IF(H80="","",IF(①参加者一覧表!D88="男",1,2))</f>
        <v/>
      </c>
      <c r="E80" t="str">
        <f t="shared" si="1"/>
        <v/>
      </c>
      <c r="F80" t="str">
        <f>IF(H80="","",#REF!)</f>
        <v/>
      </c>
      <c r="G80" t="str">
        <f>IF(H80="","",①参加者一覧表!$C$3)</f>
        <v/>
      </c>
      <c r="H80" t="str">
        <f>IF(①参加者一覧表!P88="","",①参加者一覧表!P88)</f>
        <v/>
      </c>
      <c r="I80" t="str">
        <f>IF(H80="","",IF(①参加者一覧表!F88="","",IF(D80=1,VLOOKUP(①参加者一覧表!F88,#REF!,2,FALSE),VLOOKUP(①参加者一覧表!F88,#REF!,2,FALSE)))&amp;" "&amp;①参加者一覧表!G88)</f>
        <v/>
      </c>
    </row>
    <row r="81" spans="1:9">
      <c r="A81" t="e">
        <f>IF(H81="","",RIGHT(#REF!,4))&amp;(D81&amp;"0000")+H81</f>
        <v>#VALUE!</v>
      </c>
      <c r="B81" t="str">
        <f>IF(H81="","",①参加者一覧表!B89)</f>
        <v/>
      </c>
      <c r="C81" t="str">
        <f>IF(H81="","",①参加者一覧表!C89)</f>
        <v/>
      </c>
      <c r="D81" t="str">
        <f>IF(H81="","",IF(①参加者一覧表!D89="男",1,2))</f>
        <v/>
      </c>
      <c r="E81" t="str">
        <f t="shared" si="1"/>
        <v/>
      </c>
      <c r="F81" t="str">
        <f>IF(H81="","",#REF!)</f>
        <v/>
      </c>
      <c r="G81" t="str">
        <f>IF(H81="","",①参加者一覧表!$C$3)</f>
        <v/>
      </c>
      <c r="H81" t="str">
        <f>IF(①参加者一覧表!P89="","",①参加者一覧表!P89)</f>
        <v/>
      </c>
      <c r="I81" t="str">
        <f>IF(H81="","",IF(①参加者一覧表!F89="","",IF(D81=1,VLOOKUP(①参加者一覧表!F89,#REF!,2,FALSE),VLOOKUP(①参加者一覧表!F89,#REF!,2,FALSE)))&amp;" "&amp;①参加者一覧表!G89)</f>
        <v/>
      </c>
    </row>
    <row r="82" spans="1:9">
      <c r="A82" t="e">
        <f>IF(H82="","",RIGHT(#REF!,4))&amp;(D82&amp;"0000")+H82</f>
        <v>#VALUE!</v>
      </c>
      <c r="B82" t="str">
        <f>IF(H82="","",①参加者一覧表!B90)</f>
        <v/>
      </c>
      <c r="C82" t="str">
        <f>IF(H82="","",①参加者一覧表!C90)</f>
        <v/>
      </c>
      <c r="D82" t="str">
        <f>IF(H82="","",IF(①参加者一覧表!D90="男",1,2))</f>
        <v/>
      </c>
      <c r="E82" t="str">
        <f t="shared" si="1"/>
        <v/>
      </c>
      <c r="F82" t="str">
        <f>IF(H82="","",#REF!)</f>
        <v/>
      </c>
      <c r="G82" t="str">
        <f>IF(H82="","",①参加者一覧表!$C$3)</f>
        <v/>
      </c>
      <c r="H82" t="str">
        <f>IF(①参加者一覧表!P90="","",①参加者一覧表!P90)</f>
        <v/>
      </c>
      <c r="I82" t="str">
        <f>IF(H82="","",IF(①参加者一覧表!F90="","",IF(D82=1,VLOOKUP(①参加者一覧表!F90,#REF!,2,FALSE),VLOOKUP(①参加者一覧表!F90,#REF!,2,FALSE)))&amp;" "&amp;①参加者一覧表!G90)</f>
        <v/>
      </c>
    </row>
    <row r="83" spans="1:9">
      <c r="A83" t="e">
        <f>IF(H83="","",RIGHT(#REF!,4))&amp;(D83&amp;"0000")+H83</f>
        <v>#VALUE!</v>
      </c>
      <c r="B83" t="str">
        <f>IF(H83="","",①参加者一覧表!B91)</f>
        <v/>
      </c>
      <c r="C83" t="str">
        <f>IF(H83="","",①参加者一覧表!C91)</f>
        <v/>
      </c>
      <c r="D83" t="str">
        <f>IF(H83="","",IF(①参加者一覧表!D91="男",1,2))</f>
        <v/>
      </c>
      <c r="E83" t="str">
        <f t="shared" si="1"/>
        <v/>
      </c>
      <c r="F83" t="str">
        <f>IF(H83="","",#REF!)</f>
        <v/>
      </c>
      <c r="G83" t="str">
        <f>IF(H83="","",①参加者一覧表!$C$3)</f>
        <v/>
      </c>
      <c r="H83" t="str">
        <f>IF(①参加者一覧表!P91="","",①参加者一覧表!P91)</f>
        <v/>
      </c>
      <c r="I83" t="str">
        <f>IF(H83="","",IF(①参加者一覧表!F91="","",IF(D83=1,VLOOKUP(①参加者一覧表!F91,#REF!,2,FALSE),VLOOKUP(①参加者一覧表!F91,#REF!,2,FALSE)))&amp;" "&amp;①参加者一覧表!G91)</f>
        <v/>
      </c>
    </row>
    <row r="84" spans="1:9">
      <c r="A84" t="e">
        <f>IF(H84="","",RIGHT(#REF!,4))&amp;(D84&amp;"0000")+H84</f>
        <v>#VALUE!</v>
      </c>
      <c r="B84" t="str">
        <f>IF(H84="","",①参加者一覧表!B92)</f>
        <v/>
      </c>
      <c r="C84" t="str">
        <f>IF(H84="","",①参加者一覧表!C92)</f>
        <v/>
      </c>
      <c r="D84" t="str">
        <f>IF(H84="","",IF(①参加者一覧表!D92="男",1,2))</f>
        <v/>
      </c>
      <c r="E84" t="str">
        <f t="shared" si="1"/>
        <v/>
      </c>
      <c r="F84" t="str">
        <f>IF(H84="","",#REF!)</f>
        <v/>
      </c>
      <c r="G84" t="str">
        <f>IF(H84="","",①参加者一覧表!$C$3)</f>
        <v/>
      </c>
      <c r="H84" t="str">
        <f>IF(①参加者一覧表!P92="","",①参加者一覧表!P92)</f>
        <v/>
      </c>
      <c r="I84" t="str">
        <f>IF(H84="","",IF(①参加者一覧表!F92="","",IF(D84=1,VLOOKUP(①参加者一覧表!F92,#REF!,2,FALSE),VLOOKUP(①参加者一覧表!F92,#REF!,2,FALSE)))&amp;" "&amp;①参加者一覧表!G92)</f>
        <v/>
      </c>
    </row>
    <row r="85" spans="1:9">
      <c r="A85" t="e">
        <f>IF(H85="","",RIGHT(#REF!,4))&amp;(D85&amp;"0000")+H85</f>
        <v>#VALUE!</v>
      </c>
      <c r="B85" t="str">
        <f>IF(H85="","",①参加者一覧表!B93)</f>
        <v/>
      </c>
      <c r="C85" t="str">
        <f>IF(H85="","",①参加者一覧表!C93)</f>
        <v/>
      </c>
      <c r="D85" t="str">
        <f>IF(H85="","",IF(①参加者一覧表!D93="男",1,2))</f>
        <v/>
      </c>
      <c r="E85" t="str">
        <f t="shared" si="1"/>
        <v/>
      </c>
      <c r="F85" t="str">
        <f>IF(H85="","",#REF!)</f>
        <v/>
      </c>
      <c r="G85" t="str">
        <f>IF(H85="","",①参加者一覧表!$C$3)</f>
        <v/>
      </c>
      <c r="H85" t="str">
        <f>IF(①参加者一覧表!P93="","",①参加者一覧表!P93)</f>
        <v/>
      </c>
      <c r="I85" t="str">
        <f>IF(H85="","",IF(①参加者一覧表!F93="","",IF(D85=1,VLOOKUP(①参加者一覧表!F93,#REF!,2,FALSE),VLOOKUP(①参加者一覧表!F93,#REF!,2,FALSE)))&amp;" "&amp;①参加者一覧表!G93)</f>
        <v/>
      </c>
    </row>
    <row r="86" spans="1:9">
      <c r="A86" t="e">
        <f>IF(H86="","",RIGHT(#REF!,4))&amp;(D86&amp;"0000")+H86</f>
        <v>#VALUE!</v>
      </c>
      <c r="B86" t="str">
        <f>IF(H86="","",①参加者一覧表!B94)</f>
        <v/>
      </c>
      <c r="C86" t="str">
        <f>IF(H86="","",①参加者一覧表!C94)</f>
        <v/>
      </c>
      <c r="D86" t="str">
        <f>IF(H86="","",IF(①参加者一覧表!D94="男",1,2))</f>
        <v/>
      </c>
      <c r="E86" t="str">
        <f t="shared" si="1"/>
        <v/>
      </c>
      <c r="F86" t="str">
        <f>IF(H86="","",#REF!)</f>
        <v/>
      </c>
      <c r="G86" t="str">
        <f>IF(H86="","",①参加者一覧表!$C$3)</f>
        <v/>
      </c>
      <c r="H86" t="str">
        <f>IF(①参加者一覧表!P94="","",①参加者一覧表!P94)</f>
        <v/>
      </c>
      <c r="I86" t="str">
        <f>IF(H86="","",IF(①参加者一覧表!F94="","",IF(D86=1,VLOOKUP(①参加者一覧表!F94,#REF!,2,FALSE),VLOOKUP(①参加者一覧表!F94,#REF!,2,FALSE)))&amp;" "&amp;①参加者一覧表!G94)</f>
        <v/>
      </c>
    </row>
    <row r="87" spans="1:9">
      <c r="A87" t="e">
        <f>IF(H87="","",RIGHT(#REF!,4))&amp;(D87&amp;"0000")+H87</f>
        <v>#VALUE!</v>
      </c>
      <c r="B87" t="str">
        <f>IF(H87="","",①参加者一覧表!B95)</f>
        <v/>
      </c>
      <c r="C87" t="str">
        <f>IF(H87="","",①参加者一覧表!C95)</f>
        <v/>
      </c>
      <c r="D87" t="str">
        <f>IF(H87="","",IF(①参加者一覧表!D95="男",1,2))</f>
        <v/>
      </c>
      <c r="E87" t="str">
        <f t="shared" si="1"/>
        <v/>
      </c>
      <c r="F87" t="str">
        <f>IF(H87="","",#REF!)</f>
        <v/>
      </c>
      <c r="G87" t="str">
        <f>IF(H87="","",①参加者一覧表!$C$3)</f>
        <v/>
      </c>
      <c r="H87" t="str">
        <f>IF(①参加者一覧表!P95="","",①参加者一覧表!P95)</f>
        <v/>
      </c>
      <c r="I87" t="str">
        <f>IF(H87="","",IF(①参加者一覧表!F95="","",IF(D87=1,VLOOKUP(①参加者一覧表!F95,#REF!,2,FALSE),VLOOKUP(①参加者一覧表!F95,#REF!,2,FALSE)))&amp;" "&amp;①参加者一覧表!G95)</f>
        <v/>
      </c>
    </row>
    <row r="88" spans="1:9">
      <c r="A88" t="e">
        <f>IF(H88="","",RIGHT(#REF!,4))&amp;(D88&amp;"0000")+H88</f>
        <v>#VALUE!</v>
      </c>
      <c r="B88" t="str">
        <f>IF(H88="","",①参加者一覧表!B96)</f>
        <v/>
      </c>
      <c r="C88" t="str">
        <f>IF(H88="","",①参加者一覧表!C96)</f>
        <v/>
      </c>
      <c r="D88" t="str">
        <f>IF(H88="","",IF(①参加者一覧表!D96="男",1,2))</f>
        <v/>
      </c>
      <c r="E88" t="str">
        <f t="shared" si="1"/>
        <v/>
      </c>
      <c r="F88" t="str">
        <f>IF(H88="","",#REF!)</f>
        <v/>
      </c>
      <c r="G88" t="str">
        <f>IF(H88="","",①参加者一覧表!$C$3)</f>
        <v/>
      </c>
      <c r="H88" t="str">
        <f>IF(①参加者一覧表!P96="","",①参加者一覧表!P96)</f>
        <v/>
      </c>
      <c r="I88" t="str">
        <f>IF(H88="","",IF(①参加者一覧表!F96="","",IF(D88=1,VLOOKUP(①参加者一覧表!F96,#REF!,2,FALSE),VLOOKUP(①参加者一覧表!F96,#REF!,2,FALSE)))&amp;" "&amp;①参加者一覧表!G96)</f>
        <v/>
      </c>
    </row>
    <row r="89" spans="1:9">
      <c r="A89" t="e">
        <f>IF(H89="","",RIGHT(#REF!,4))&amp;(D89&amp;"0000")+H89</f>
        <v>#VALUE!</v>
      </c>
      <c r="B89" t="str">
        <f>IF(H89="","",①参加者一覧表!B97)</f>
        <v/>
      </c>
      <c r="C89" t="str">
        <f>IF(H89="","",①参加者一覧表!C97)</f>
        <v/>
      </c>
      <c r="D89" t="str">
        <f>IF(H89="","",IF(①参加者一覧表!D97="男",1,2))</f>
        <v/>
      </c>
      <c r="E89" t="str">
        <f t="shared" si="1"/>
        <v/>
      </c>
      <c r="F89" t="str">
        <f>IF(H89="","",#REF!)</f>
        <v/>
      </c>
      <c r="G89" t="str">
        <f>IF(H89="","",①参加者一覧表!$C$3)</f>
        <v/>
      </c>
      <c r="H89" t="str">
        <f>IF(①参加者一覧表!P97="","",①参加者一覧表!P97)</f>
        <v/>
      </c>
      <c r="I89" t="str">
        <f>IF(H89="","",IF(①参加者一覧表!F97="","",IF(D89=1,VLOOKUP(①参加者一覧表!F97,#REF!,2,FALSE),VLOOKUP(①参加者一覧表!F97,#REF!,2,FALSE)))&amp;" "&amp;①参加者一覧表!G97)</f>
        <v/>
      </c>
    </row>
    <row r="90" spans="1:9">
      <c r="A90" t="e">
        <f>IF(H90="","",RIGHT(#REF!,4))&amp;(D90&amp;"0000")+H90</f>
        <v>#VALUE!</v>
      </c>
      <c r="B90" t="str">
        <f>IF(H90="","",①参加者一覧表!B98)</f>
        <v/>
      </c>
      <c r="C90" t="str">
        <f>IF(H90="","",①参加者一覧表!C98)</f>
        <v/>
      </c>
      <c r="D90" t="str">
        <f>IF(H90="","",IF(①参加者一覧表!D98="男",1,2))</f>
        <v/>
      </c>
      <c r="E90" t="str">
        <f t="shared" si="1"/>
        <v/>
      </c>
      <c r="F90" t="str">
        <f>IF(H90="","",#REF!)</f>
        <v/>
      </c>
      <c r="G90" t="str">
        <f>IF(H90="","",①参加者一覧表!$C$3)</f>
        <v/>
      </c>
      <c r="H90" t="str">
        <f>IF(①参加者一覧表!P98="","",①参加者一覧表!P98)</f>
        <v/>
      </c>
      <c r="I90" t="str">
        <f>IF(H90="","",IF(①参加者一覧表!F98="","",IF(D90=1,VLOOKUP(①参加者一覧表!F98,#REF!,2,FALSE),VLOOKUP(①参加者一覧表!F98,#REF!,2,FALSE)))&amp;" "&amp;①参加者一覧表!G98)</f>
        <v/>
      </c>
    </row>
    <row r="91" spans="1:9">
      <c r="A91" t="e">
        <f>IF(H91="","",RIGHT(#REF!,4))&amp;(D91&amp;"0000")+H91</f>
        <v>#VALUE!</v>
      </c>
      <c r="B91" t="str">
        <f>IF(H91="","",①参加者一覧表!B99)</f>
        <v/>
      </c>
      <c r="C91" t="str">
        <f>IF(H91="","",①参加者一覧表!C99)</f>
        <v/>
      </c>
      <c r="D91" t="str">
        <f>IF(H91="","",IF(①参加者一覧表!D99="男",1,2))</f>
        <v/>
      </c>
      <c r="E91" t="str">
        <f t="shared" si="1"/>
        <v/>
      </c>
      <c r="F91" t="str">
        <f>IF(H91="","",#REF!)</f>
        <v/>
      </c>
      <c r="G91" t="str">
        <f>IF(H91="","",①参加者一覧表!$C$3)</f>
        <v/>
      </c>
      <c r="H91" t="str">
        <f>IF(①参加者一覧表!P99="","",①参加者一覧表!P99)</f>
        <v/>
      </c>
      <c r="I91" t="str">
        <f>IF(H91="","",IF(①参加者一覧表!F99="","",IF(D91=1,VLOOKUP(①参加者一覧表!F99,#REF!,2,FALSE),VLOOKUP(①参加者一覧表!F99,#REF!,2,FALSE)))&amp;" "&amp;①参加者一覧表!G99)</f>
        <v/>
      </c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</sheetData>
  <phoneticPr fontId="4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K2"/>
  <sheetViews>
    <sheetView workbookViewId="0">
      <selection activeCell="C2" sqref="C2:D2"/>
    </sheetView>
  </sheetViews>
  <sheetFormatPr defaultRowHeight="13.5"/>
  <cols>
    <col min="6" max="10" width="10.5" bestFit="1" customWidth="1"/>
  </cols>
  <sheetData>
    <row r="1" spans="1:11">
      <c r="A1" t="s">
        <v>31</v>
      </c>
      <c r="B1" t="s">
        <v>38</v>
      </c>
      <c r="C1" t="s">
        <v>32</v>
      </c>
      <c r="D1" t="s">
        <v>33</v>
      </c>
      <c r="E1" t="s">
        <v>40</v>
      </c>
      <c r="F1" t="s">
        <v>39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</row>
    <row r="2" spans="1:11">
      <c r="A2" t="e">
        <f>IF(#REF!="","",#REF!)</f>
        <v>#REF!</v>
      </c>
      <c r="C2" t="e">
        <f>IF(#REF!="","",#REF!)</f>
        <v>#REF!</v>
      </c>
      <c r="D2" t="e">
        <f>IF(#REF!="","",ASC(①参加者一覧表!C3))</f>
        <v>#REF!</v>
      </c>
      <c r="E2" t="e">
        <f>IF(#REF!="","",①参加者一覧表!#REF!)</f>
        <v>#REF!</v>
      </c>
      <c r="F2" t="e">
        <f>IF(#REF!="","",#REF!)</f>
        <v>#REF!</v>
      </c>
      <c r="G2" t="e">
        <f>IF(#REF!="","",#REF!)</f>
        <v>#REF!</v>
      </c>
      <c r="H2" t="e">
        <f>IF(#REF!="","",#REF!)</f>
        <v>#REF!</v>
      </c>
      <c r="I2" t="e">
        <f>IF(#REF!="","",#REF!)</f>
        <v>#REF!</v>
      </c>
      <c r="J2" t="e">
        <f>IF(#REF!="","",#REF!)</f>
        <v>#REF!</v>
      </c>
      <c r="K2" t="e">
        <f>IF(#REF!="","",#REF!)</f>
        <v>#REF!</v>
      </c>
    </row>
  </sheetData>
  <phoneticPr fontId="4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M25"/>
  <sheetViews>
    <sheetView workbookViewId="0">
      <pane ySplit="1" topLeftCell="A2" activePane="bottomLeft" state="frozen"/>
      <selection activeCell="M33" sqref="M33"/>
      <selection pane="bottomLeft" activeCell="M33" sqref="M33"/>
    </sheetView>
  </sheetViews>
  <sheetFormatPr defaultRowHeight="13.5"/>
  <sheetData>
    <row r="1" spans="1:13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0</v>
      </c>
      <c r="I1" t="s">
        <v>1</v>
      </c>
      <c r="J1" t="s">
        <v>12</v>
      </c>
      <c r="K1" t="s">
        <v>13</v>
      </c>
      <c r="L1" t="s">
        <v>14</v>
      </c>
      <c r="M1" t="s">
        <v>15</v>
      </c>
    </row>
    <row r="2" spans="1:13">
      <c r="A2" t="e">
        <f>IF(#REF!="","",410000+#REF!*10)</f>
        <v>#REF!</v>
      </c>
      <c r="B2" t="e">
        <f>IF(A2="","",#REF!)</f>
        <v>#REF!</v>
      </c>
      <c r="C2" t="e">
        <f>IF(A2="","",#REF!)</f>
        <v>#REF!</v>
      </c>
      <c r="D2" t="e">
        <f>IF(A2="","",#REF!)</f>
        <v>#REF!</v>
      </c>
      <c r="G2">
        <v>1</v>
      </c>
      <c r="H2" t="e">
        <f>IF(A2="","",#REF!)</f>
        <v>#REF!</v>
      </c>
      <c r="I2" t="e">
        <f>IF(A2="","",#REF!)</f>
        <v>#REF!</v>
      </c>
      <c r="J2" t="e">
        <f>IF(A2="","",#REF!)</f>
        <v>#REF!</v>
      </c>
      <c r="K2" t="e">
        <f>IF(A2="","",#REF!)</f>
        <v>#REF!</v>
      </c>
      <c r="L2" t="e">
        <f t="shared" ref="L2:L25" si="0">IF(A2="","",0)</f>
        <v>#REF!</v>
      </c>
      <c r="M2" t="e">
        <f>IF(A2="","",#REF!)</f>
        <v>#REF!</v>
      </c>
    </row>
    <row r="3" spans="1:13">
      <c r="A3" t="e">
        <f>IF(#REF!="","",410000+#REF!*10)</f>
        <v>#REF!</v>
      </c>
      <c r="B3" t="e">
        <f>IF(A3="","",#REF!)</f>
        <v>#REF!</v>
      </c>
      <c r="C3" t="e">
        <f>IF(A3="","",#REF!)</f>
        <v>#REF!</v>
      </c>
      <c r="D3" t="e">
        <f>IF(A3="","",#REF!)</f>
        <v>#REF!</v>
      </c>
      <c r="G3">
        <v>2</v>
      </c>
      <c r="H3" t="e">
        <f>IF(A3="","",#REF!)</f>
        <v>#REF!</v>
      </c>
      <c r="I3" t="e">
        <f>IF(A3="","",#REF!)</f>
        <v>#REF!</v>
      </c>
      <c r="J3" t="e">
        <f>IF(A3="","",#REF!)</f>
        <v>#REF!</v>
      </c>
      <c r="K3" t="e">
        <f>IF(A3="","",#REF!)</f>
        <v>#REF!</v>
      </c>
      <c r="L3" t="e">
        <f t="shared" si="0"/>
        <v>#REF!</v>
      </c>
      <c r="M3" t="e">
        <f>IF(A3="","",#REF!)</f>
        <v>#REF!</v>
      </c>
    </row>
    <row r="4" spans="1:13">
      <c r="A4" t="e">
        <f>IF(#REF!="","",410000+#REF!*10)</f>
        <v>#REF!</v>
      </c>
      <c r="B4" t="e">
        <f>IF(A4="","",#REF!)</f>
        <v>#REF!</v>
      </c>
      <c r="C4" t="e">
        <f>IF(A4="","",#REF!)</f>
        <v>#REF!</v>
      </c>
      <c r="D4" t="e">
        <f>IF(A4="","",#REF!)</f>
        <v>#REF!</v>
      </c>
      <c r="G4">
        <v>3</v>
      </c>
      <c r="H4" t="e">
        <f>IF(A4="","",#REF!)</f>
        <v>#REF!</v>
      </c>
      <c r="I4" t="e">
        <f>IF(A4="","",#REF!)</f>
        <v>#REF!</v>
      </c>
      <c r="J4" t="e">
        <f>IF(A4="","",#REF!)</f>
        <v>#REF!</v>
      </c>
      <c r="K4" t="e">
        <f>IF(A4="","",#REF!)</f>
        <v>#REF!</v>
      </c>
      <c r="L4" t="e">
        <f t="shared" si="0"/>
        <v>#REF!</v>
      </c>
      <c r="M4" t="e">
        <f>IF(A4="","",#REF!)</f>
        <v>#REF!</v>
      </c>
    </row>
    <row r="5" spans="1:13">
      <c r="A5" t="e">
        <f>IF(#REF!="","",410000+#REF!*10)</f>
        <v>#REF!</v>
      </c>
      <c r="B5" t="e">
        <f>IF(A5="","",#REF!)</f>
        <v>#REF!</v>
      </c>
      <c r="C5" t="e">
        <f>IF(A5="","",#REF!)</f>
        <v>#REF!</v>
      </c>
      <c r="D5" t="e">
        <f>IF(A5="","",#REF!)</f>
        <v>#REF!</v>
      </c>
      <c r="G5">
        <v>4</v>
      </c>
      <c r="H5" t="e">
        <f>IF(A5="","",#REF!)</f>
        <v>#REF!</v>
      </c>
      <c r="I5" t="e">
        <f>IF(A5="","",#REF!)</f>
        <v>#REF!</v>
      </c>
      <c r="J5" t="e">
        <f>IF(A5="","",#REF!)</f>
        <v>#REF!</v>
      </c>
      <c r="K5" t="e">
        <f>IF(A5="","",#REF!)</f>
        <v>#REF!</v>
      </c>
      <c r="L5" t="e">
        <f t="shared" si="0"/>
        <v>#REF!</v>
      </c>
      <c r="M5" t="e">
        <f>IF(A5="","",#REF!)</f>
        <v>#REF!</v>
      </c>
    </row>
    <row r="6" spans="1:13">
      <c r="A6" t="e">
        <f>IF(#REF!="","",410000+#REF!*10)</f>
        <v>#REF!</v>
      </c>
      <c r="B6" t="e">
        <f>IF(A6="","",#REF!)</f>
        <v>#REF!</v>
      </c>
      <c r="C6" t="e">
        <f>IF(A6="","",#REF!)</f>
        <v>#REF!</v>
      </c>
      <c r="D6" t="e">
        <f>IF(A6="","",#REF!)</f>
        <v>#REF!</v>
      </c>
      <c r="G6">
        <v>5</v>
      </c>
      <c r="H6" t="e">
        <f>IF(A6="","",#REF!)</f>
        <v>#REF!</v>
      </c>
      <c r="I6" t="e">
        <f>IF(A6="","",#REF!)</f>
        <v>#REF!</v>
      </c>
      <c r="J6" t="e">
        <f>IF(A6="","",#REF!)</f>
        <v>#REF!</v>
      </c>
      <c r="K6" t="e">
        <f>IF(A6="","",#REF!)</f>
        <v>#REF!</v>
      </c>
      <c r="L6" t="e">
        <f t="shared" si="0"/>
        <v>#REF!</v>
      </c>
      <c r="M6" t="e">
        <f>IF(A6="","",#REF!)</f>
        <v>#REF!</v>
      </c>
    </row>
    <row r="7" spans="1:13">
      <c r="A7" t="e">
        <f>IF(#REF!="","",410000+#REF!*10)</f>
        <v>#REF!</v>
      </c>
      <c r="B7" t="e">
        <f>IF(A7="","",#REF!)</f>
        <v>#REF!</v>
      </c>
      <c r="C7" t="e">
        <f>IF(A7="","",#REF!)</f>
        <v>#REF!</v>
      </c>
      <c r="D7" t="e">
        <f>IF(A7="","",#REF!)</f>
        <v>#REF!</v>
      </c>
      <c r="G7">
        <v>6</v>
      </c>
      <c r="H7" t="e">
        <f>IF(A7="","",#REF!)</f>
        <v>#REF!</v>
      </c>
      <c r="I7" t="e">
        <f>IF(A7="","",#REF!)</f>
        <v>#REF!</v>
      </c>
      <c r="J7" t="e">
        <f>IF(A7="","",#REF!)</f>
        <v>#REF!</v>
      </c>
      <c r="K7" t="e">
        <f>IF(A7="","",#REF!)</f>
        <v>#REF!</v>
      </c>
      <c r="L7" t="e">
        <f t="shared" si="0"/>
        <v>#REF!</v>
      </c>
      <c r="M7" t="e">
        <f>IF(A7="","",#REF!)</f>
        <v>#REF!</v>
      </c>
    </row>
    <row r="8" spans="1:13">
      <c r="A8" s="4" t="e">
        <f>IF(#REF!="","",1610000+#REF!*10)</f>
        <v>#REF!</v>
      </c>
      <c r="B8" s="4" t="e">
        <f>IF(A8="","",#REF!)</f>
        <v>#REF!</v>
      </c>
      <c r="C8" s="4" t="e">
        <f>IF(A8="","",#REF!)</f>
        <v>#REF!</v>
      </c>
      <c r="D8" s="4" t="e">
        <f>IF(A8="","",#REF!)</f>
        <v>#REF!</v>
      </c>
      <c r="E8" s="4"/>
      <c r="F8" s="4"/>
      <c r="G8" s="4">
        <v>1</v>
      </c>
      <c r="H8" s="4" t="e">
        <f>IF(A8="","",#REF!)</f>
        <v>#REF!</v>
      </c>
      <c r="I8" s="4" t="e">
        <f>IF(A8="","",#REF!)</f>
        <v>#REF!</v>
      </c>
      <c r="J8" s="4" t="e">
        <f>IF(A8="","",#REF!)</f>
        <v>#REF!</v>
      </c>
      <c r="K8" s="4" t="e">
        <f>IF(A8="","",#REF!)</f>
        <v>#REF!</v>
      </c>
      <c r="L8" s="4" t="e">
        <f t="shared" si="0"/>
        <v>#REF!</v>
      </c>
      <c r="M8" s="4" t="e">
        <f>IF(A8="","",#REF!)</f>
        <v>#REF!</v>
      </c>
    </row>
    <row r="9" spans="1:13">
      <c r="A9" s="4" t="e">
        <f>IF(#REF!="","",1610000+#REF!*10)</f>
        <v>#REF!</v>
      </c>
      <c r="B9" s="4" t="e">
        <f>IF(A9="","",#REF!)</f>
        <v>#REF!</v>
      </c>
      <c r="C9" s="4" t="e">
        <f>IF(A9="","",#REF!)</f>
        <v>#REF!</v>
      </c>
      <c r="D9" s="4" t="e">
        <f>IF(A9="","",#REF!)</f>
        <v>#REF!</v>
      </c>
      <c r="E9" s="4"/>
      <c r="F9" s="4"/>
      <c r="G9" s="4">
        <v>2</v>
      </c>
      <c r="H9" s="4" t="e">
        <f>IF(A9="","",#REF!)</f>
        <v>#REF!</v>
      </c>
      <c r="I9" s="4" t="e">
        <f>IF(A9="","",#REF!)</f>
        <v>#REF!</v>
      </c>
      <c r="J9" s="4" t="e">
        <f>IF(A9="","",#REF!)</f>
        <v>#REF!</v>
      </c>
      <c r="K9" s="4" t="e">
        <f>IF(A9="","",#REF!)</f>
        <v>#REF!</v>
      </c>
      <c r="L9" s="4" t="e">
        <f t="shared" si="0"/>
        <v>#REF!</v>
      </c>
      <c r="M9" s="4" t="e">
        <f>IF(A9="","",#REF!)</f>
        <v>#REF!</v>
      </c>
    </row>
    <row r="10" spans="1:13">
      <c r="A10" s="4" t="e">
        <f>IF(#REF!="","",1610000+#REF!*10)</f>
        <v>#REF!</v>
      </c>
      <c r="B10" s="4" t="e">
        <f>IF(A10="","",#REF!)</f>
        <v>#REF!</v>
      </c>
      <c r="C10" s="4" t="e">
        <f>IF(A10="","",#REF!)</f>
        <v>#REF!</v>
      </c>
      <c r="D10" s="4" t="e">
        <f>IF(A10="","",#REF!)</f>
        <v>#REF!</v>
      </c>
      <c r="E10" s="4"/>
      <c r="F10" s="4"/>
      <c r="G10" s="4">
        <v>3</v>
      </c>
      <c r="H10" s="4" t="e">
        <f>IF(A10="","",#REF!)</f>
        <v>#REF!</v>
      </c>
      <c r="I10" s="4" t="e">
        <f>IF(A10="","",#REF!)</f>
        <v>#REF!</v>
      </c>
      <c r="J10" s="4" t="e">
        <f>IF(A10="","",#REF!)</f>
        <v>#REF!</v>
      </c>
      <c r="K10" s="4" t="e">
        <f>IF(A10="","",#REF!)</f>
        <v>#REF!</v>
      </c>
      <c r="L10" s="4" t="e">
        <f t="shared" si="0"/>
        <v>#REF!</v>
      </c>
      <c r="M10" s="4" t="e">
        <f>IF(A10="","",#REF!)</f>
        <v>#REF!</v>
      </c>
    </row>
    <row r="11" spans="1:13">
      <c r="A11" s="4" t="e">
        <f>IF(#REF!="","",1610000+#REF!*10)</f>
        <v>#REF!</v>
      </c>
      <c r="B11" s="4" t="e">
        <f>IF(A11="","",#REF!)</f>
        <v>#REF!</v>
      </c>
      <c r="C11" s="4" t="e">
        <f>IF(A11="","",#REF!)</f>
        <v>#REF!</v>
      </c>
      <c r="D11" s="4" t="e">
        <f>IF(A11="","",#REF!)</f>
        <v>#REF!</v>
      </c>
      <c r="E11" s="4"/>
      <c r="F11" s="4"/>
      <c r="G11" s="4">
        <v>4</v>
      </c>
      <c r="H11" s="4" t="e">
        <f>IF(A11="","",#REF!)</f>
        <v>#REF!</v>
      </c>
      <c r="I11" s="4" t="e">
        <f>IF(A11="","",#REF!)</f>
        <v>#REF!</v>
      </c>
      <c r="J11" s="4" t="e">
        <f>IF(A11="","",#REF!)</f>
        <v>#REF!</v>
      </c>
      <c r="K11" s="4" t="e">
        <f>IF(A11="","",#REF!)</f>
        <v>#REF!</v>
      </c>
      <c r="L11" s="4" t="e">
        <f t="shared" si="0"/>
        <v>#REF!</v>
      </c>
      <c r="M11" s="4" t="e">
        <f>IF(A11="","",#REF!)</f>
        <v>#REF!</v>
      </c>
    </row>
    <row r="12" spans="1:13">
      <c r="A12" s="4" t="e">
        <f>IF(#REF!="","",1610000+#REF!*10)</f>
        <v>#REF!</v>
      </c>
      <c r="B12" s="4" t="e">
        <f>IF(A12="","",#REF!)</f>
        <v>#REF!</v>
      </c>
      <c r="C12" s="4" t="e">
        <f>IF(A12="","",#REF!)</f>
        <v>#REF!</v>
      </c>
      <c r="D12" s="4" t="e">
        <f>IF(A12="","",#REF!)</f>
        <v>#REF!</v>
      </c>
      <c r="E12" s="4"/>
      <c r="F12" s="4"/>
      <c r="G12" s="4">
        <v>5</v>
      </c>
      <c r="H12" s="4" t="e">
        <f>IF(A12="","",#REF!)</f>
        <v>#REF!</v>
      </c>
      <c r="I12" s="4" t="e">
        <f>IF(A12="","",#REF!)</f>
        <v>#REF!</v>
      </c>
      <c r="J12" s="4" t="e">
        <f>IF(A12="","",#REF!)</f>
        <v>#REF!</v>
      </c>
      <c r="K12" s="4" t="e">
        <f>IF(A12="","",#REF!)</f>
        <v>#REF!</v>
      </c>
      <c r="L12" s="4" t="e">
        <f t="shared" si="0"/>
        <v>#REF!</v>
      </c>
      <c r="M12" s="4" t="e">
        <f>IF(A12="","",#REF!)</f>
        <v>#REF!</v>
      </c>
    </row>
    <row r="13" spans="1:13">
      <c r="A13" s="4" t="e">
        <f>IF(#REF!="","",1610000+#REF!*10)</f>
        <v>#REF!</v>
      </c>
      <c r="B13" s="4" t="e">
        <f>IF(A13="","",#REF!)</f>
        <v>#REF!</v>
      </c>
      <c r="C13" s="4" t="e">
        <f>IF(A13="","",#REF!)</f>
        <v>#REF!</v>
      </c>
      <c r="D13" s="4" t="e">
        <f>IF(A13="","",#REF!)</f>
        <v>#REF!</v>
      </c>
      <c r="E13" s="4"/>
      <c r="F13" s="4"/>
      <c r="G13" s="4">
        <v>6</v>
      </c>
      <c r="H13" s="4" t="e">
        <f>IF(A13="","",#REF!)</f>
        <v>#REF!</v>
      </c>
      <c r="I13" s="4" t="e">
        <f>IF(A13="","",#REF!)</f>
        <v>#REF!</v>
      </c>
      <c r="J13" s="4" t="e">
        <f>IF(A13="","",#REF!)</f>
        <v>#REF!</v>
      </c>
      <c r="K13" s="4" t="e">
        <f>IF(A13="","",#REF!)</f>
        <v>#REF!</v>
      </c>
      <c r="L13" s="4" t="e">
        <f t="shared" si="0"/>
        <v>#REF!</v>
      </c>
      <c r="M13" s="4" t="e">
        <f>IF(A13="","",#REF!)</f>
        <v>#REF!</v>
      </c>
    </row>
    <row r="14" spans="1:13">
      <c r="A14" t="e">
        <f>IF(#REF!="","",420000+#REF!*10)</f>
        <v>#REF!</v>
      </c>
      <c r="B14" t="e">
        <f>IF(A14="","",#REF!)</f>
        <v>#REF!</v>
      </c>
      <c r="C14" t="e">
        <f>IF(A14="","",#REF!)</f>
        <v>#REF!</v>
      </c>
      <c r="D14" t="e">
        <f>IF(A14="","",#REF!)</f>
        <v>#REF!</v>
      </c>
      <c r="G14">
        <v>1</v>
      </c>
      <c r="H14" t="e">
        <f>IF(A14="","",#REF!)</f>
        <v>#REF!</v>
      </c>
      <c r="I14" t="e">
        <f>IF(A14="","",#REF!)</f>
        <v>#REF!</v>
      </c>
      <c r="J14" t="e">
        <f>IF(A14="","",#REF!)</f>
        <v>#REF!</v>
      </c>
      <c r="K14" t="e">
        <f>IF(A14="","",#REF!)</f>
        <v>#REF!</v>
      </c>
      <c r="L14" t="e">
        <f t="shared" si="0"/>
        <v>#REF!</v>
      </c>
      <c r="M14" t="e">
        <f>IF(A14="","",#REF!)</f>
        <v>#REF!</v>
      </c>
    </row>
    <row r="15" spans="1:13">
      <c r="A15" t="e">
        <f>IF(#REF!="","",420000+#REF!*10)</f>
        <v>#REF!</v>
      </c>
      <c r="B15" t="e">
        <f>IF(A15="","",#REF!)</f>
        <v>#REF!</v>
      </c>
      <c r="C15" t="e">
        <f>IF(A15="","",#REF!)</f>
        <v>#REF!</v>
      </c>
      <c r="D15" t="e">
        <f>IF(A15="","",#REF!)</f>
        <v>#REF!</v>
      </c>
      <c r="G15">
        <v>2</v>
      </c>
      <c r="H15" t="e">
        <f>IF(A15="","",#REF!)</f>
        <v>#REF!</v>
      </c>
      <c r="I15" t="e">
        <f>IF(A15="","",#REF!)</f>
        <v>#REF!</v>
      </c>
      <c r="J15" t="e">
        <f>IF(A15="","",#REF!)</f>
        <v>#REF!</v>
      </c>
      <c r="K15" t="e">
        <f>IF(A15="","",#REF!)</f>
        <v>#REF!</v>
      </c>
      <c r="L15" t="e">
        <f t="shared" si="0"/>
        <v>#REF!</v>
      </c>
      <c r="M15" t="e">
        <f>IF(A15="","",#REF!)</f>
        <v>#REF!</v>
      </c>
    </row>
    <row r="16" spans="1:13">
      <c r="A16" t="e">
        <f>IF(#REF!="","",420000+#REF!*10)</f>
        <v>#REF!</v>
      </c>
      <c r="B16" t="e">
        <f>IF(A16="","",#REF!)</f>
        <v>#REF!</v>
      </c>
      <c r="C16" t="e">
        <f>IF(A16="","",#REF!)</f>
        <v>#REF!</v>
      </c>
      <c r="D16" t="e">
        <f>IF(A16="","",#REF!)</f>
        <v>#REF!</v>
      </c>
      <c r="G16">
        <v>3</v>
      </c>
      <c r="H16" t="e">
        <f>IF(A16="","",#REF!)</f>
        <v>#REF!</v>
      </c>
      <c r="I16" t="e">
        <f>IF(A16="","",#REF!)</f>
        <v>#REF!</v>
      </c>
      <c r="J16" t="e">
        <f>IF(A16="","",#REF!)</f>
        <v>#REF!</v>
      </c>
      <c r="K16" t="e">
        <f>IF(A16="","",#REF!)</f>
        <v>#REF!</v>
      </c>
      <c r="L16" t="e">
        <f t="shared" si="0"/>
        <v>#REF!</v>
      </c>
      <c r="M16" t="e">
        <f>IF(A16="","",#REF!)</f>
        <v>#REF!</v>
      </c>
    </row>
    <row r="17" spans="1:13">
      <c r="A17" t="e">
        <f>IF(#REF!="","",420000+#REF!*10)</f>
        <v>#REF!</v>
      </c>
      <c r="B17" t="e">
        <f>IF(A17="","",#REF!)</f>
        <v>#REF!</v>
      </c>
      <c r="C17" t="e">
        <f>IF(A17="","",#REF!)</f>
        <v>#REF!</v>
      </c>
      <c r="D17" t="e">
        <f>IF(A17="","",#REF!)</f>
        <v>#REF!</v>
      </c>
      <c r="G17">
        <v>4</v>
      </c>
      <c r="H17" t="e">
        <f>IF(A17="","",#REF!)</f>
        <v>#REF!</v>
      </c>
      <c r="I17" t="e">
        <f>IF(A17="","",#REF!)</f>
        <v>#REF!</v>
      </c>
      <c r="J17" t="e">
        <f>IF(A17="","",#REF!)</f>
        <v>#REF!</v>
      </c>
      <c r="K17" t="e">
        <f>IF(A17="","",#REF!)</f>
        <v>#REF!</v>
      </c>
      <c r="L17" t="e">
        <f t="shared" si="0"/>
        <v>#REF!</v>
      </c>
      <c r="M17" t="e">
        <f>IF(A17="","",#REF!)</f>
        <v>#REF!</v>
      </c>
    </row>
    <row r="18" spans="1:13">
      <c r="A18" t="e">
        <f>IF(#REF!="","",420000+#REF!*10)</f>
        <v>#REF!</v>
      </c>
      <c r="B18" t="e">
        <f>IF(A18="","",#REF!)</f>
        <v>#REF!</v>
      </c>
      <c r="C18" t="e">
        <f>IF(A18="","",#REF!)</f>
        <v>#REF!</v>
      </c>
      <c r="D18" t="e">
        <f>IF(A18="","",#REF!)</f>
        <v>#REF!</v>
      </c>
      <c r="G18">
        <v>5</v>
      </c>
      <c r="H18" t="e">
        <f>IF(A18="","",#REF!)</f>
        <v>#REF!</v>
      </c>
      <c r="I18" t="e">
        <f>IF(A18="","",#REF!)</f>
        <v>#REF!</v>
      </c>
      <c r="J18" t="e">
        <f>IF(A18="","",#REF!)</f>
        <v>#REF!</v>
      </c>
      <c r="K18" t="e">
        <f>IF(A18="","",#REF!)</f>
        <v>#REF!</v>
      </c>
      <c r="L18" t="e">
        <f t="shared" si="0"/>
        <v>#REF!</v>
      </c>
      <c r="M18" t="e">
        <f>IF(A18="","",#REF!)</f>
        <v>#REF!</v>
      </c>
    </row>
    <row r="19" spans="1:13">
      <c r="A19" t="e">
        <f>IF(#REF!="","",420000+#REF!*10)</f>
        <v>#REF!</v>
      </c>
      <c r="B19" t="e">
        <f>IF(A19="","",#REF!)</f>
        <v>#REF!</v>
      </c>
      <c r="C19" t="e">
        <f>IF(A19="","",#REF!)</f>
        <v>#REF!</v>
      </c>
      <c r="D19" t="e">
        <f>IF(A19="","",#REF!)</f>
        <v>#REF!</v>
      </c>
      <c r="G19">
        <v>6</v>
      </c>
      <c r="H19" t="e">
        <f>IF(A19="","",#REF!)</f>
        <v>#REF!</v>
      </c>
      <c r="I19" t="e">
        <f>IF(A19="","",#REF!)</f>
        <v>#REF!</v>
      </c>
      <c r="J19" t="e">
        <f>IF(A19="","",#REF!)</f>
        <v>#REF!</v>
      </c>
      <c r="K19" t="e">
        <f>IF(A19="","",#REF!)</f>
        <v>#REF!</v>
      </c>
      <c r="L19" t="e">
        <f t="shared" si="0"/>
        <v>#REF!</v>
      </c>
      <c r="M19" t="e">
        <f>IF(A19="","",#REF!)</f>
        <v>#REF!</v>
      </c>
    </row>
    <row r="20" spans="1:13">
      <c r="A20" s="3" t="e">
        <f>IF(#REF!="","",1620000+#REF!*10)</f>
        <v>#REF!</v>
      </c>
      <c r="B20" s="3" t="e">
        <f>IF(A20="","",#REF!)</f>
        <v>#REF!</v>
      </c>
      <c r="C20" s="3" t="e">
        <f>IF(A20="","",#REF!)</f>
        <v>#REF!</v>
      </c>
      <c r="D20" s="3" t="e">
        <f>IF(A20="","",#REF!)</f>
        <v>#REF!</v>
      </c>
      <c r="E20" s="3"/>
      <c r="F20" s="3"/>
      <c r="G20" s="3">
        <v>1</v>
      </c>
      <c r="H20" s="3" t="e">
        <f>IF(A20="","",#REF!)</f>
        <v>#REF!</v>
      </c>
      <c r="I20" s="3" t="e">
        <f>IF(A20="","",#REF!)</f>
        <v>#REF!</v>
      </c>
      <c r="J20" s="3" t="e">
        <f>IF(A20="","",#REF!)</f>
        <v>#REF!</v>
      </c>
      <c r="K20" s="3" t="e">
        <f>IF(A20="","",#REF!)</f>
        <v>#REF!</v>
      </c>
      <c r="L20" s="3" t="e">
        <f t="shared" si="0"/>
        <v>#REF!</v>
      </c>
      <c r="M20" s="3" t="e">
        <f>IF(A20="","",#REF!)</f>
        <v>#REF!</v>
      </c>
    </row>
    <row r="21" spans="1:13">
      <c r="A21" s="3" t="e">
        <f>IF(#REF!="","",1620000+#REF!*10)</f>
        <v>#REF!</v>
      </c>
      <c r="B21" s="3" t="e">
        <f>IF(A21="","",#REF!)</f>
        <v>#REF!</v>
      </c>
      <c r="C21" s="3" t="e">
        <f>IF(A21="","",#REF!)</f>
        <v>#REF!</v>
      </c>
      <c r="D21" s="3" t="e">
        <f>IF(A21="","",#REF!)</f>
        <v>#REF!</v>
      </c>
      <c r="E21" s="3"/>
      <c r="F21" s="3"/>
      <c r="G21" s="3">
        <v>2</v>
      </c>
      <c r="H21" s="3" t="e">
        <f>IF(A21="","",#REF!)</f>
        <v>#REF!</v>
      </c>
      <c r="I21" s="3" t="e">
        <f>IF(A21="","",#REF!)</f>
        <v>#REF!</v>
      </c>
      <c r="J21" s="3" t="e">
        <f>IF(A21="","",#REF!)</f>
        <v>#REF!</v>
      </c>
      <c r="K21" s="3" t="e">
        <f>IF(A21="","",#REF!)</f>
        <v>#REF!</v>
      </c>
      <c r="L21" s="3" t="e">
        <f t="shared" si="0"/>
        <v>#REF!</v>
      </c>
      <c r="M21" s="3" t="e">
        <f>IF(A21="","",#REF!)</f>
        <v>#REF!</v>
      </c>
    </row>
    <row r="22" spans="1:13">
      <c r="A22" s="3" t="e">
        <f>IF(#REF!="","",1620000+#REF!*10)</f>
        <v>#REF!</v>
      </c>
      <c r="B22" s="3" t="e">
        <f>IF(A22="","",#REF!)</f>
        <v>#REF!</v>
      </c>
      <c r="C22" s="3" t="e">
        <f>IF(A22="","",#REF!)</f>
        <v>#REF!</v>
      </c>
      <c r="D22" s="3" t="e">
        <f>IF(A22="","",#REF!)</f>
        <v>#REF!</v>
      </c>
      <c r="E22" s="3"/>
      <c r="F22" s="3"/>
      <c r="G22" s="3">
        <v>3</v>
      </c>
      <c r="H22" s="3" t="e">
        <f>IF(A22="","",#REF!)</f>
        <v>#REF!</v>
      </c>
      <c r="I22" s="3" t="e">
        <f>IF(A22="","",#REF!)</f>
        <v>#REF!</v>
      </c>
      <c r="J22" s="3" t="e">
        <f>IF(A22="","",#REF!)</f>
        <v>#REF!</v>
      </c>
      <c r="K22" s="3" t="e">
        <f>IF(A22="","",#REF!)</f>
        <v>#REF!</v>
      </c>
      <c r="L22" s="3" t="e">
        <f t="shared" si="0"/>
        <v>#REF!</v>
      </c>
      <c r="M22" s="3" t="e">
        <f>IF(A22="","",#REF!)</f>
        <v>#REF!</v>
      </c>
    </row>
    <row r="23" spans="1:13">
      <c r="A23" s="3" t="e">
        <f>IF(#REF!="","",1620000+#REF!*10)</f>
        <v>#REF!</v>
      </c>
      <c r="B23" s="3" t="e">
        <f>IF(A23="","",#REF!)</f>
        <v>#REF!</v>
      </c>
      <c r="C23" s="3" t="e">
        <f>IF(A23="","",#REF!)</f>
        <v>#REF!</v>
      </c>
      <c r="D23" s="3" t="e">
        <f>IF(A23="","",#REF!)</f>
        <v>#REF!</v>
      </c>
      <c r="E23" s="3"/>
      <c r="F23" s="3"/>
      <c r="G23" s="3">
        <v>4</v>
      </c>
      <c r="H23" s="3" t="e">
        <f>IF(A23="","",#REF!)</f>
        <v>#REF!</v>
      </c>
      <c r="I23" s="3" t="e">
        <f>IF(A23="","",#REF!)</f>
        <v>#REF!</v>
      </c>
      <c r="J23" s="3" t="e">
        <f>IF(A23="","",#REF!)</f>
        <v>#REF!</v>
      </c>
      <c r="K23" s="3" t="e">
        <f>IF(A23="","",#REF!)</f>
        <v>#REF!</v>
      </c>
      <c r="L23" s="3" t="e">
        <f t="shared" si="0"/>
        <v>#REF!</v>
      </c>
      <c r="M23" s="3" t="e">
        <f>IF(A23="","",#REF!)</f>
        <v>#REF!</v>
      </c>
    </row>
    <row r="24" spans="1:13">
      <c r="A24" s="3" t="e">
        <f>IF(#REF!="","",1620000+#REF!*10)</f>
        <v>#REF!</v>
      </c>
      <c r="B24" s="3" t="e">
        <f>IF(A24="","",#REF!)</f>
        <v>#REF!</v>
      </c>
      <c r="C24" s="3" t="e">
        <f>IF(A24="","",#REF!)</f>
        <v>#REF!</v>
      </c>
      <c r="D24" s="3" t="e">
        <f>IF(A24="","",#REF!)</f>
        <v>#REF!</v>
      </c>
      <c r="E24" s="3"/>
      <c r="F24" s="3"/>
      <c r="G24" s="3">
        <v>5</v>
      </c>
      <c r="H24" s="3" t="e">
        <f>IF(A24="","",#REF!)</f>
        <v>#REF!</v>
      </c>
      <c r="I24" s="3" t="e">
        <f>IF(A24="","",#REF!)</f>
        <v>#REF!</v>
      </c>
      <c r="J24" s="3" t="e">
        <f>IF(A24="","",#REF!)</f>
        <v>#REF!</v>
      </c>
      <c r="K24" s="3" t="e">
        <f>IF(A24="","",#REF!)</f>
        <v>#REF!</v>
      </c>
      <c r="L24" s="3" t="e">
        <f t="shared" si="0"/>
        <v>#REF!</v>
      </c>
      <c r="M24" s="3" t="e">
        <f>IF(A24="","",#REF!)</f>
        <v>#REF!</v>
      </c>
    </row>
    <row r="25" spans="1:13">
      <c r="A25" s="3" t="e">
        <f>IF(#REF!="","",1620000+#REF!*10)</f>
        <v>#REF!</v>
      </c>
      <c r="B25" s="3" t="e">
        <f>IF(A25="","",#REF!)</f>
        <v>#REF!</v>
      </c>
      <c r="C25" s="3" t="e">
        <f>IF(A25="","",#REF!)</f>
        <v>#REF!</v>
      </c>
      <c r="D25" s="3" t="e">
        <f>IF(A25="","",#REF!)</f>
        <v>#REF!</v>
      </c>
      <c r="E25" s="3"/>
      <c r="F25" s="3"/>
      <c r="G25" s="3">
        <v>6</v>
      </c>
      <c r="H25" s="3" t="e">
        <f>IF(A25="","",#REF!)</f>
        <v>#REF!</v>
      </c>
      <c r="I25" s="3" t="e">
        <f>IF(A25="","",#REF!)</f>
        <v>#REF!</v>
      </c>
      <c r="J25" s="3" t="e">
        <f>IF(A25="","",#REF!)</f>
        <v>#REF!</v>
      </c>
      <c r="K25" s="3" t="e">
        <f>IF(A25="","",#REF!)</f>
        <v>#REF!</v>
      </c>
      <c r="L25" s="3" t="e">
        <f t="shared" si="0"/>
        <v>#REF!</v>
      </c>
      <c r="M25" s="3" t="e">
        <f>IF(A25="","",#REF!)</f>
        <v>#REF!</v>
      </c>
    </row>
  </sheetData>
  <sheetProtection sheet="1" objects="1" scenarios="1"/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注意事項</vt:lpstr>
      <vt:lpstr>①参加者一覧表</vt:lpstr>
      <vt:lpstr>②参加人数一覧表</vt:lpstr>
      <vt:lpstr>Sheet5</vt:lpstr>
      <vt:lpstr>W4R</vt:lpstr>
      <vt:lpstr>data_team</vt:lpstr>
      <vt:lpstr>①参加者一覧表!Print_Area</vt:lpstr>
      <vt:lpstr>②参加人数一覧表!Print_Area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masahiro katsumi</cp:lastModifiedBy>
  <cp:lastPrinted>2019-08-28T07:59:26Z</cp:lastPrinted>
  <dcterms:created xsi:type="dcterms:W3CDTF">2013-01-03T14:12:28Z</dcterms:created>
  <dcterms:modified xsi:type="dcterms:W3CDTF">2025-11-18T01:30:11Z</dcterms:modified>
</cp:coreProperties>
</file>